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ta.Klismeta\Desktop\"/>
    </mc:Choice>
  </mc:AlternateContent>
  <xr:revisionPtr revIDLastSave="0" documentId="8_{6585DA20-1037-4327-80B0-AFE0C575899A}" xr6:coauthVersionLast="45" xr6:coauthVersionMax="45" xr10:uidLastSave="{00000000-0000-0000-0000-000000000000}"/>
  <bookViews>
    <workbookView xWindow="2200" yWindow="2200" windowWidth="14400" windowHeight="7360" xr2:uid="{00000000-000D-0000-FFFF-FFFF00000000}"/>
  </bookViews>
  <sheets>
    <sheet name="PFI_2020" sheetId="16" r:id="rId1"/>
    <sheet name="Izverstais_PFI_aprekins_2020" sheetId="17" r:id="rId2"/>
    <sheet name="Vertetie_ienemumi" sheetId="3" r:id="rId3"/>
    <sheet name="IIN_ienemumi" sheetId="7" r:id="rId4"/>
    <sheet name="IIN_SK_koeficienti" sheetId="11" r:id="rId5"/>
    <sheet name="Iedzivotaju_skaits_struktur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35" i="17" l="1"/>
  <c r="AD27" i="17"/>
  <c r="AD28" i="17"/>
  <c r="AD29" i="17"/>
  <c r="AD30" i="17"/>
  <c r="AD31" i="17"/>
  <c r="AD32" i="17"/>
  <c r="AD33" i="17"/>
  <c r="AD34" i="17"/>
  <c r="AD35" i="17"/>
  <c r="AD36" i="17"/>
  <c r="AD37" i="17"/>
  <c r="AD38" i="17"/>
  <c r="AD39" i="17"/>
  <c r="AD40" i="17"/>
  <c r="AD41" i="17"/>
  <c r="AD42" i="17"/>
  <c r="AD43" i="17"/>
  <c r="AD44" i="17"/>
  <c r="AD45" i="17"/>
  <c r="AD46" i="17"/>
  <c r="AD47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D64" i="17"/>
  <c r="AD65" i="17"/>
  <c r="AD66" i="17"/>
  <c r="AD67" i="17"/>
  <c r="AD68" i="17"/>
  <c r="AD69" i="17"/>
  <c r="AD70" i="17"/>
  <c r="AD71" i="17"/>
  <c r="AD72" i="17"/>
  <c r="AD73" i="17"/>
  <c r="AD74" i="17"/>
  <c r="AD75" i="17"/>
  <c r="AD76" i="17"/>
  <c r="AD77" i="17"/>
  <c r="AD78" i="17"/>
  <c r="AD79" i="17"/>
  <c r="AD80" i="17"/>
  <c r="AD81" i="17"/>
  <c r="AD82" i="17"/>
  <c r="AD83" i="17"/>
  <c r="AD84" i="17"/>
  <c r="AD85" i="17"/>
  <c r="AD86" i="17"/>
  <c r="AD87" i="17"/>
  <c r="AD88" i="17"/>
  <c r="AD89" i="17"/>
  <c r="AD90" i="17"/>
  <c r="AD91" i="17"/>
  <c r="AD92" i="17"/>
  <c r="AD93" i="17"/>
  <c r="AD94" i="17"/>
  <c r="AD95" i="17"/>
  <c r="AD96" i="17"/>
  <c r="AD97" i="17"/>
  <c r="AD98" i="17"/>
  <c r="AD99" i="17"/>
  <c r="AD100" i="17"/>
  <c r="AD101" i="17"/>
  <c r="AD102" i="17"/>
  <c r="AD103" i="17"/>
  <c r="AD104" i="17"/>
  <c r="AD105" i="17"/>
  <c r="AD106" i="17"/>
  <c r="AD107" i="17"/>
  <c r="AD108" i="17"/>
  <c r="AD109" i="17"/>
  <c r="AD110" i="17"/>
  <c r="AD111" i="17"/>
  <c r="AD112" i="17"/>
  <c r="AD113" i="17"/>
  <c r="AD114" i="17"/>
  <c r="AD115" i="17"/>
  <c r="AD116" i="17"/>
  <c r="AD117" i="17"/>
  <c r="AD118" i="17"/>
  <c r="AD119" i="17"/>
  <c r="AD120" i="17"/>
  <c r="AD121" i="17"/>
  <c r="AD122" i="17"/>
  <c r="AD123" i="17"/>
  <c r="AD124" i="17"/>
  <c r="AD125" i="17"/>
  <c r="AD126" i="17"/>
  <c r="AD127" i="17"/>
  <c r="AD128" i="17"/>
  <c r="AD129" i="17"/>
  <c r="AD130" i="17"/>
  <c r="AD131" i="17"/>
  <c r="AD132" i="17"/>
  <c r="AD133" i="17"/>
  <c r="AD134" i="17"/>
  <c r="AD26" i="17"/>
  <c r="AD17" i="17"/>
  <c r="AD18" i="17"/>
  <c r="AD19" i="17"/>
  <c r="AD20" i="17"/>
  <c r="AD21" i="17"/>
  <c r="AD22" i="17"/>
  <c r="AD23" i="17"/>
  <c r="AD24" i="17"/>
  <c r="AD16" i="17"/>
  <c r="D7" i="7" l="1"/>
  <c r="D11" i="7"/>
  <c r="F10" i="11"/>
  <c r="G10" i="11"/>
  <c r="C11" i="7"/>
  <c r="H27" i="17" l="1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26" i="17"/>
  <c r="H17" i="17"/>
  <c r="H18" i="17"/>
  <c r="H19" i="17"/>
  <c r="H20" i="17"/>
  <c r="H21" i="17"/>
  <c r="H22" i="17"/>
  <c r="H23" i="17"/>
  <c r="H24" i="17"/>
  <c r="H1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59" i="17"/>
  <c r="G60" i="17"/>
  <c r="G61" i="17"/>
  <c r="G62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5" i="17"/>
  <c r="G76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4" i="17"/>
  <c r="G135" i="17"/>
  <c r="G26" i="17"/>
  <c r="G17" i="17"/>
  <c r="G18" i="17"/>
  <c r="G19" i="17"/>
  <c r="G20" i="17"/>
  <c r="G21" i="17"/>
  <c r="G22" i="17"/>
  <c r="G23" i="17"/>
  <c r="G24" i="17"/>
  <c r="G1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F62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F75" i="17"/>
  <c r="F76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4" i="17"/>
  <c r="F135" i="17"/>
  <c r="F26" i="17"/>
  <c r="F17" i="17"/>
  <c r="F18" i="17"/>
  <c r="F19" i="17"/>
  <c r="F20" i="17"/>
  <c r="F21" i="17"/>
  <c r="F22" i="17"/>
  <c r="F23" i="17"/>
  <c r="F24" i="17"/>
  <c r="F1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1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98" i="17"/>
  <c r="E99" i="17"/>
  <c r="E100" i="17"/>
  <c r="E101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3" i="17"/>
  <c r="E124" i="17"/>
  <c r="E125" i="17"/>
  <c r="E126" i="17"/>
  <c r="E127" i="17"/>
  <c r="E128" i="17"/>
  <c r="E129" i="17"/>
  <c r="E130" i="17"/>
  <c r="E131" i="17"/>
  <c r="E132" i="17"/>
  <c r="E133" i="17"/>
  <c r="E134" i="17"/>
  <c r="E135" i="17"/>
  <c r="E26" i="17"/>
  <c r="E17" i="17"/>
  <c r="E18" i="17"/>
  <c r="E19" i="17"/>
  <c r="E20" i="17"/>
  <c r="E21" i="17"/>
  <c r="E22" i="17"/>
  <c r="E23" i="17"/>
  <c r="E24" i="17"/>
  <c r="E1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26" i="17"/>
  <c r="D17" i="17"/>
  <c r="D18" i="17"/>
  <c r="D19" i="17"/>
  <c r="D20" i="17"/>
  <c r="D21" i="17"/>
  <c r="D22" i="17"/>
  <c r="D23" i="17"/>
  <c r="D24" i="17"/>
  <c r="D16" i="17"/>
  <c r="J29" i="16" l="1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28" i="16"/>
  <c r="J19" i="16"/>
  <c r="J20" i="16"/>
  <c r="J21" i="16"/>
  <c r="J22" i="16"/>
  <c r="J23" i="16"/>
  <c r="J24" i="16"/>
  <c r="J25" i="16"/>
  <c r="J26" i="16"/>
  <c r="J18" i="16"/>
  <c r="Q7" i="16" l="1"/>
  <c r="K9" i="16" s="1"/>
  <c r="F41" i="11" l="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11" i="11"/>
  <c r="F12" i="11"/>
  <c r="F13" i="11"/>
  <c r="F14" i="11"/>
  <c r="F15" i="11"/>
  <c r="F16" i="11"/>
  <c r="F17" i="11"/>
  <c r="F18" i="11"/>
  <c r="G29" i="16" l="1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28" i="16"/>
  <c r="G19" i="16"/>
  <c r="G20" i="16"/>
  <c r="G21" i="16"/>
  <c r="G22" i="16"/>
  <c r="G23" i="16"/>
  <c r="G24" i="16"/>
  <c r="G25" i="16"/>
  <c r="G26" i="16"/>
  <c r="G1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28" i="16"/>
  <c r="F19" i="16"/>
  <c r="F20" i="16"/>
  <c r="F21" i="16"/>
  <c r="F22" i="16"/>
  <c r="F23" i="16"/>
  <c r="F24" i="16"/>
  <c r="F25" i="16"/>
  <c r="F26" i="16"/>
  <c r="F1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E98" i="16"/>
  <c r="E99" i="16"/>
  <c r="E100" i="16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127" i="16"/>
  <c r="E128" i="16"/>
  <c r="E129" i="16"/>
  <c r="E130" i="16"/>
  <c r="E131" i="16"/>
  <c r="E132" i="16"/>
  <c r="E133" i="16"/>
  <c r="E134" i="16"/>
  <c r="E135" i="16"/>
  <c r="E136" i="16"/>
  <c r="E137" i="16"/>
  <c r="E28" i="16"/>
  <c r="E19" i="16"/>
  <c r="E20" i="16"/>
  <c r="E21" i="16"/>
  <c r="E22" i="16"/>
  <c r="E23" i="16"/>
  <c r="E24" i="16"/>
  <c r="E25" i="16"/>
  <c r="E26" i="16"/>
  <c r="E1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28" i="16"/>
  <c r="D19" i="16"/>
  <c r="D20" i="16"/>
  <c r="D21" i="16"/>
  <c r="D22" i="16"/>
  <c r="D23" i="16"/>
  <c r="D24" i="16"/>
  <c r="D25" i="16"/>
  <c r="D26" i="16"/>
  <c r="D18" i="16"/>
  <c r="H115" i="3" l="1"/>
  <c r="H116" i="3"/>
  <c r="H117" i="3"/>
  <c r="H118" i="3"/>
  <c r="H119" i="3"/>
  <c r="H120" i="3"/>
  <c r="H121" i="3"/>
  <c r="H122" i="3"/>
  <c r="H123" i="3"/>
  <c r="H124" i="3"/>
  <c r="H125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36" i="3"/>
  <c r="H37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16" i="3"/>
  <c r="H13" i="3"/>
  <c r="H14" i="3"/>
  <c r="H7" i="3"/>
  <c r="H8" i="3"/>
  <c r="H9" i="3"/>
  <c r="H10" i="3"/>
  <c r="H11" i="3"/>
  <c r="H12" i="3"/>
  <c r="H6" i="3"/>
  <c r="D129" i="11" l="1"/>
  <c r="E129" i="11"/>
  <c r="C129" i="11"/>
  <c r="F129" i="11" l="1"/>
  <c r="H15" i="3"/>
  <c r="G125" i="11" l="1"/>
  <c r="G93" i="11"/>
  <c r="G49" i="11"/>
  <c r="G13" i="11"/>
  <c r="G121" i="11"/>
  <c r="G124" i="11"/>
  <c r="G60" i="11"/>
  <c r="G115" i="11"/>
  <c r="G91" i="11"/>
  <c r="G63" i="11"/>
  <c r="G35" i="11"/>
  <c r="G15" i="11"/>
  <c r="G97" i="11"/>
  <c r="G65" i="11"/>
  <c r="G25" i="11"/>
  <c r="G112" i="11"/>
  <c r="G84" i="11"/>
  <c r="G64" i="11"/>
  <c r="G36" i="11"/>
  <c r="G12" i="11"/>
  <c r="G95" i="11"/>
  <c r="G59" i="11"/>
  <c r="G126" i="11"/>
  <c r="G110" i="11"/>
  <c r="G94" i="11"/>
  <c r="G78" i="11"/>
  <c r="G62" i="11"/>
  <c r="G46" i="11"/>
  <c r="G30" i="11"/>
  <c r="G14" i="11"/>
  <c r="G61" i="11"/>
  <c r="G117" i="11"/>
  <c r="G81" i="11"/>
  <c r="G45" i="11"/>
  <c r="G116" i="11"/>
  <c r="G85" i="11"/>
  <c r="G108" i="11"/>
  <c r="G48" i="11"/>
  <c r="G111" i="11"/>
  <c r="G83" i="11"/>
  <c r="G51" i="11"/>
  <c r="G27" i="11"/>
  <c r="G11" i="11"/>
  <c r="G89" i="11"/>
  <c r="G53" i="11"/>
  <c r="G17" i="11"/>
  <c r="G104" i="11"/>
  <c r="G80" i="11"/>
  <c r="G56" i="11"/>
  <c r="G28" i="11"/>
  <c r="G127" i="11"/>
  <c r="G87" i="11"/>
  <c r="G55" i="11"/>
  <c r="G122" i="11"/>
  <c r="G106" i="11"/>
  <c r="G90" i="11"/>
  <c r="G74" i="11"/>
  <c r="G58" i="11"/>
  <c r="G42" i="11"/>
  <c r="G26" i="11"/>
  <c r="G29" i="11"/>
  <c r="G32" i="11"/>
  <c r="G76" i="11"/>
  <c r="G123" i="11"/>
  <c r="G71" i="11"/>
  <c r="G19" i="11"/>
  <c r="G101" i="11"/>
  <c r="G33" i="11"/>
  <c r="G68" i="11"/>
  <c r="G20" i="11"/>
  <c r="G67" i="11"/>
  <c r="G114" i="11"/>
  <c r="G82" i="11"/>
  <c r="G50" i="11"/>
  <c r="G113" i="11"/>
  <c r="G69" i="11"/>
  <c r="G37" i="11"/>
  <c r="G100" i="11"/>
  <c r="G57" i="11"/>
  <c r="G92" i="11"/>
  <c r="G40" i="11"/>
  <c r="G107" i="11"/>
  <c r="G75" i="11"/>
  <c r="G43" i="11"/>
  <c r="G23" i="11"/>
  <c r="G109" i="11"/>
  <c r="G77" i="11"/>
  <c r="G41" i="11"/>
  <c r="G128" i="11"/>
  <c r="G96" i="11"/>
  <c r="G72" i="11"/>
  <c r="G52" i="11"/>
  <c r="G24" i="11"/>
  <c r="G119" i="11"/>
  <c r="G79" i="11"/>
  <c r="G47" i="11"/>
  <c r="G118" i="11"/>
  <c r="G102" i="11"/>
  <c r="G86" i="11"/>
  <c r="G70" i="11"/>
  <c r="G54" i="11"/>
  <c r="G38" i="11"/>
  <c r="G22" i="11"/>
  <c r="G16" i="11"/>
  <c r="G105" i="11"/>
  <c r="G21" i="11"/>
  <c r="G99" i="11"/>
  <c r="G39" i="11"/>
  <c r="G73" i="11"/>
  <c r="G120" i="11"/>
  <c r="G88" i="11"/>
  <c r="G44" i="11"/>
  <c r="G103" i="11"/>
  <c r="G31" i="11"/>
  <c r="G98" i="11"/>
  <c r="G66" i="11"/>
  <c r="G34" i="11"/>
  <c r="G18" i="11"/>
  <c r="D126" i="3"/>
  <c r="E126" i="3"/>
  <c r="F126" i="3"/>
  <c r="G126" i="3"/>
  <c r="G129" i="11" l="1"/>
  <c r="Q27" i="16"/>
  <c r="K9" i="17" l="1"/>
  <c r="H136" i="17" l="1"/>
  <c r="H25" i="17"/>
  <c r="J17" i="17"/>
  <c r="F136" i="17" l="1"/>
  <c r="G136" i="17"/>
  <c r="E136" i="17"/>
  <c r="F25" i="17"/>
  <c r="E25" i="17"/>
  <c r="D136" i="17"/>
  <c r="G25" i="17"/>
  <c r="J19" i="17"/>
  <c r="J21" i="17"/>
  <c r="J23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2" i="17"/>
  <c r="J64" i="17"/>
  <c r="J66" i="17"/>
  <c r="J68" i="17"/>
  <c r="J70" i="17"/>
  <c r="J72" i="17"/>
  <c r="J74" i="17"/>
  <c r="J76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2" i="17"/>
  <c r="J94" i="17"/>
  <c r="J96" i="17"/>
  <c r="J98" i="17"/>
  <c r="J99" i="17"/>
  <c r="J100" i="17"/>
  <c r="J101" i="17"/>
  <c r="J102" i="17"/>
  <c r="J118" i="17"/>
  <c r="J119" i="17"/>
  <c r="J120" i="17"/>
  <c r="J121" i="17"/>
  <c r="J123" i="17"/>
  <c r="J127" i="17"/>
  <c r="J124" i="17"/>
  <c r="J129" i="17"/>
  <c r="J131" i="17"/>
  <c r="J133" i="17"/>
  <c r="J135" i="17"/>
  <c r="J125" i="17"/>
  <c r="J128" i="17"/>
  <c r="J61" i="17"/>
  <c r="J63" i="17"/>
  <c r="J65" i="17"/>
  <c r="J67" i="17"/>
  <c r="J69" i="17"/>
  <c r="J71" i="17"/>
  <c r="J73" i="17"/>
  <c r="J75" i="17"/>
  <c r="J77" i="17"/>
  <c r="J91" i="17"/>
  <c r="J93" i="17"/>
  <c r="J95" i="17"/>
  <c r="J97" i="17"/>
  <c r="J103" i="17"/>
  <c r="J105" i="17"/>
  <c r="J107" i="17"/>
  <c r="J109" i="17"/>
  <c r="J111" i="17"/>
  <c r="J113" i="17"/>
  <c r="J115" i="17"/>
  <c r="J117" i="17"/>
  <c r="J122" i="17"/>
  <c r="J126" i="17"/>
  <c r="H137" i="17"/>
  <c r="H15" i="17" s="1"/>
  <c r="J16" i="17"/>
  <c r="J18" i="17"/>
  <c r="J20" i="17"/>
  <c r="J22" i="17"/>
  <c r="J24" i="17"/>
  <c r="D25" i="17"/>
  <c r="J26" i="17"/>
  <c r="J104" i="17"/>
  <c r="J106" i="17"/>
  <c r="J108" i="17"/>
  <c r="J110" i="17"/>
  <c r="J112" i="17"/>
  <c r="J114" i="17"/>
  <c r="J116" i="17"/>
  <c r="J130" i="17"/>
  <c r="J132" i="17"/>
  <c r="J134" i="17"/>
  <c r="J25" i="17" l="1"/>
  <c r="F137" i="17"/>
  <c r="F15" i="17" s="1"/>
  <c r="G137" i="17"/>
  <c r="G15" i="17" s="1"/>
  <c r="E137" i="17"/>
  <c r="E15" i="17" s="1"/>
  <c r="D137" i="17"/>
  <c r="D15" i="17" s="1"/>
  <c r="J136" i="17"/>
  <c r="J137" i="17" l="1"/>
  <c r="J15" i="17" l="1"/>
  <c r="H138" i="16" l="1"/>
  <c r="H27" i="16"/>
  <c r="E138" i="16" l="1"/>
  <c r="H139" i="16"/>
  <c r="H16" i="16" s="1"/>
  <c r="F27" i="16"/>
  <c r="G138" i="16"/>
  <c r="D138" i="16"/>
  <c r="E27" i="16"/>
  <c r="F138" i="16"/>
  <c r="G27" i="16"/>
  <c r="D27" i="16"/>
  <c r="E139" i="16" l="1"/>
  <c r="E16" i="16" s="1"/>
  <c r="G139" i="16"/>
  <c r="G16" i="16" s="1"/>
  <c r="D139" i="16"/>
  <c r="D16" i="16" s="1"/>
  <c r="F139" i="16"/>
  <c r="F16" i="16" s="1"/>
  <c r="J27" i="16"/>
  <c r="J138" i="16"/>
  <c r="J139" i="16" l="1"/>
  <c r="J16" i="16" s="1"/>
  <c r="C74" i="7" l="1"/>
  <c r="C106" i="7"/>
  <c r="C19" i="7"/>
  <c r="C115" i="7"/>
  <c r="C76" i="7"/>
  <c r="C37" i="7"/>
  <c r="C79" i="7"/>
  <c r="C16" i="7"/>
  <c r="C72" i="7"/>
  <c r="C65" i="7"/>
  <c r="C14" i="7"/>
  <c r="C110" i="7"/>
  <c r="C23" i="7"/>
  <c r="C59" i="7"/>
  <c r="C123" i="7"/>
  <c r="C105" i="7"/>
  <c r="C87" i="7"/>
  <c r="C20" i="7"/>
  <c r="C80" i="7"/>
  <c r="C17" i="7"/>
  <c r="C77" i="7"/>
  <c r="C26" i="7"/>
  <c r="C58" i="7"/>
  <c r="C90" i="7"/>
  <c r="C122" i="7"/>
  <c r="C35" i="7"/>
  <c r="C44" i="7"/>
  <c r="C108" i="7"/>
  <c r="C69" i="7"/>
  <c r="C129" i="7"/>
  <c r="C111" i="7"/>
  <c r="C40" i="7"/>
  <c r="C104" i="7"/>
  <c r="C33" i="7"/>
  <c r="C101" i="7"/>
  <c r="C62" i="7"/>
  <c r="C94" i="7"/>
  <c r="C126" i="7"/>
  <c r="C39" i="7"/>
  <c r="C91" i="7"/>
  <c r="C52" i="7"/>
  <c r="C116" i="7"/>
  <c r="C73" i="7"/>
  <c r="C43" i="7"/>
  <c r="C119" i="7"/>
  <c r="C48" i="7"/>
  <c r="C41" i="7"/>
  <c r="C34" i="7"/>
  <c r="C50" i="7"/>
  <c r="C66" i="7"/>
  <c r="C82" i="7"/>
  <c r="C98" i="7"/>
  <c r="C114" i="7"/>
  <c r="C27" i="7"/>
  <c r="C47" i="7"/>
  <c r="C67" i="7"/>
  <c r="C28" i="7"/>
  <c r="C60" i="7"/>
  <c r="C92" i="7"/>
  <c r="C53" i="7"/>
  <c r="C81" i="7"/>
  <c r="C113" i="7"/>
  <c r="C95" i="7"/>
  <c r="C127" i="7"/>
  <c r="C24" i="7"/>
  <c r="C88" i="7"/>
  <c r="C120" i="7"/>
  <c r="C21" i="7"/>
  <c r="C85" i="7"/>
  <c r="C117" i="7"/>
  <c r="C22" i="7"/>
  <c r="C54" i="7"/>
  <c r="C70" i="7"/>
  <c r="C86" i="7"/>
  <c r="C15" i="7"/>
  <c r="C31" i="7"/>
  <c r="C75" i="7"/>
  <c r="C107" i="7"/>
  <c r="C36" i="7"/>
  <c r="C100" i="7"/>
  <c r="C25" i="7"/>
  <c r="C61" i="7"/>
  <c r="C121" i="7"/>
  <c r="C71" i="7"/>
  <c r="C103" i="7"/>
  <c r="C32" i="7"/>
  <c r="C64" i="7"/>
  <c r="C96" i="7"/>
  <c r="C29" i="7"/>
  <c r="C57" i="7"/>
  <c r="C93" i="7"/>
  <c r="C18" i="7"/>
  <c r="C30" i="7"/>
  <c r="C38" i="7"/>
  <c r="C42" i="7"/>
  <c r="C46" i="7"/>
  <c r="C78" i="7"/>
  <c r="C102" i="7"/>
  <c r="C118" i="7"/>
  <c r="C51" i="7"/>
  <c r="C55" i="7"/>
  <c r="C63" i="7"/>
  <c r="C83" i="7"/>
  <c r="C99" i="7"/>
  <c r="C12" i="7"/>
  <c r="C56" i="7"/>
  <c r="C68" i="7"/>
  <c r="C84" i="7"/>
  <c r="C112" i="7"/>
  <c r="C124" i="7"/>
  <c r="C128" i="7"/>
  <c r="C125" i="7"/>
  <c r="C13" i="7"/>
  <c r="C45" i="7"/>
  <c r="C49" i="7"/>
  <c r="C89" i="7"/>
  <c r="C97" i="7"/>
  <c r="C109" i="7"/>
  <c r="D130" i="11" l="1"/>
  <c r="C14" i="6"/>
  <c r="C125" i="6"/>
  <c r="D125" i="6"/>
  <c r="E125" i="6"/>
  <c r="F125" i="6"/>
  <c r="D14" i="6"/>
  <c r="E14" i="6"/>
  <c r="F14" i="6"/>
  <c r="D15" i="3"/>
  <c r="D5" i="3" s="1"/>
  <c r="E15" i="3"/>
  <c r="E5" i="3" s="1"/>
  <c r="F15" i="3"/>
  <c r="F5" i="3" s="1"/>
  <c r="G15" i="3"/>
  <c r="G5" i="3" s="1"/>
  <c r="D15" i="7" l="1"/>
  <c r="D19" i="7"/>
  <c r="D23" i="7"/>
  <c r="D27" i="7"/>
  <c r="D31" i="7"/>
  <c r="D35" i="7"/>
  <c r="D39" i="7"/>
  <c r="D13" i="7"/>
  <c r="C8" i="3" s="1"/>
  <c r="I8" i="3" s="1"/>
  <c r="D18" i="7"/>
  <c r="D24" i="7"/>
  <c r="D29" i="7"/>
  <c r="D34" i="7"/>
  <c r="D40" i="7"/>
  <c r="D44" i="7"/>
  <c r="D48" i="7"/>
  <c r="D52" i="7"/>
  <c r="C48" i="3" s="1"/>
  <c r="I48" i="3" s="1"/>
  <c r="D56" i="7"/>
  <c r="D60" i="7"/>
  <c r="D64" i="7"/>
  <c r="D68" i="7"/>
  <c r="D72" i="7"/>
  <c r="D76" i="7"/>
  <c r="D80" i="7"/>
  <c r="D84" i="7"/>
  <c r="D88" i="7"/>
  <c r="D92" i="7"/>
  <c r="D96" i="7"/>
  <c r="D100" i="7"/>
  <c r="D104" i="7"/>
  <c r="D108" i="7"/>
  <c r="D112" i="7"/>
  <c r="D116" i="7"/>
  <c r="D120" i="7"/>
  <c r="D124" i="7"/>
  <c r="D128" i="7"/>
  <c r="D21" i="7"/>
  <c r="D32" i="7"/>
  <c r="D42" i="7"/>
  <c r="D50" i="7"/>
  <c r="D62" i="7"/>
  <c r="D70" i="7"/>
  <c r="D82" i="7"/>
  <c r="D90" i="7"/>
  <c r="D102" i="7"/>
  <c r="D114" i="7"/>
  <c r="D126" i="7"/>
  <c r="D22" i="7"/>
  <c r="D33" i="7"/>
  <c r="D43" i="7"/>
  <c r="D55" i="7"/>
  <c r="D67" i="7"/>
  <c r="D79" i="7"/>
  <c r="D91" i="7"/>
  <c r="D103" i="7"/>
  <c r="D115" i="7"/>
  <c r="D127" i="7"/>
  <c r="D14" i="7"/>
  <c r="D20" i="7"/>
  <c r="D25" i="7"/>
  <c r="D30" i="7"/>
  <c r="D36" i="7"/>
  <c r="D41" i="7"/>
  <c r="D45" i="7"/>
  <c r="D49" i="7"/>
  <c r="D53" i="7"/>
  <c r="D57" i="7"/>
  <c r="D61" i="7"/>
  <c r="D65" i="7"/>
  <c r="D69" i="7"/>
  <c r="D73" i="7"/>
  <c r="D77" i="7"/>
  <c r="D81" i="7"/>
  <c r="D85" i="7"/>
  <c r="D89" i="7"/>
  <c r="D93" i="7"/>
  <c r="D97" i="7"/>
  <c r="D101" i="7"/>
  <c r="D105" i="7"/>
  <c r="D109" i="7"/>
  <c r="D113" i="7"/>
  <c r="D117" i="7"/>
  <c r="D121" i="7"/>
  <c r="D125" i="7"/>
  <c r="D129" i="7"/>
  <c r="D16" i="7"/>
  <c r="D26" i="7"/>
  <c r="D37" i="7"/>
  <c r="D46" i="7"/>
  <c r="D54" i="7"/>
  <c r="D66" i="7"/>
  <c r="D74" i="7"/>
  <c r="D86" i="7"/>
  <c r="D98" i="7"/>
  <c r="D106" i="7"/>
  <c r="D118" i="7"/>
  <c r="D12" i="7"/>
  <c r="D28" i="7"/>
  <c r="D47" i="7"/>
  <c r="D63" i="7"/>
  <c r="D75" i="7"/>
  <c r="D87" i="7"/>
  <c r="D99" i="7"/>
  <c r="D111" i="7"/>
  <c r="D123" i="7"/>
  <c r="D58" i="7"/>
  <c r="D78" i="7"/>
  <c r="D94" i="7"/>
  <c r="D110" i="7"/>
  <c r="D122" i="7"/>
  <c r="D17" i="7"/>
  <c r="D38" i="7"/>
  <c r="D51" i="7"/>
  <c r="D59" i="7"/>
  <c r="D71" i="7"/>
  <c r="D83" i="7"/>
  <c r="D95" i="7"/>
  <c r="D107" i="7"/>
  <c r="D119" i="7"/>
  <c r="E4" i="6"/>
  <c r="D4" i="6"/>
  <c r="F4" i="6"/>
  <c r="C4" i="6"/>
  <c r="H126" i="3"/>
  <c r="H5" i="3" s="1"/>
  <c r="C26" i="3"/>
  <c r="I26" i="3" s="1"/>
  <c r="D10" i="7" l="1"/>
  <c r="C29" i="3"/>
  <c r="C96" i="3"/>
  <c r="C17" i="3"/>
  <c r="I17" i="3" s="1"/>
  <c r="C80" i="3"/>
  <c r="C84" i="3"/>
  <c r="C123" i="3"/>
  <c r="C112" i="3"/>
  <c r="C64" i="3"/>
  <c r="C23" i="3"/>
  <c r="I23" i="3" s="1"/>
  <c r="C30" i="3"/>
  <c r="C120" i="3"/>
  <c r="C98" i="3"/>
  <c r="C93" i="3"/>
  <c r="C77" i="3"/>
  <c r="C58" i="3"/>
  <c r="C75" i="3"/>
  <c r="C100" i="3"/>
  <c r="C32" i="3"/>
  <c r="C116" i="3"/>
  <c r="C125" i="3"/>
  <c r="C45" i="3"/>
  <c r="C109" i="3"/>
  <c r="C61" i="3"/>
  <c r="C82" i="3"/>
  <c r="C91" i="3"/>
  <c r="C42" i="3"/>
  <c r="C71" i="3"/>
  <c r="C34" i="3"/>
  <c r="C107" i="3"/>
  <c r="C59" i="3"/>
  <c r="C70" i="3"/>
  <c r="C121" i="3"/>
  <c r="C89" i="3"/>
  <c r="C57" i="3"/>
  <c r="C21" i="3"/>
  <c r="I21" i="3" s="1"/>
  <c r="C111" i="3"/>
  <c r="C18" i="3"/>
  <c r="I18" i="3" s="1"/>
  <c r="C46" i="3"/>
  <c r="C108" i="3"/>
  <c r="C92" i="3"/>
  <c r="C60" i="3"/>
  <c r="C44" i="3"/>
  <c r="C25" i="3"/>
  <c r="I25" i="3" s="1"/>
  <c r="C19" i="3"/>
  <c r="I19" i="3" s="1"/>
  <c r="C67" i="3"/>
  <c r="C95" i="3"/>
  <c r="C43" i="3"/>
  <c r="C102" i="3"/>
  <c r="C62" i="3"/>
  <c r="C22" i="3"/>
  <c r="I22" i="3" s="1"/>
  <c r="C117" i="3"/>
  <c r="C101" i="3"/>
  <c r="C85" i="3"/>
  <c r="C69" i="3"/>
  <c r="C53" i="3"/>
  <c r="C37" i="3"/>
  <c r="C16" i="3"/>
  <c r="I16" i="3" s="1"/>
  <c r="C99" i="3"/>
  <c r="C51" i="3"/>
  <c r="C122" i="3"/>
  <c r="C78" i="3"/>
  <c r="C38" i="3"/>
  <c r="C104" i="3"/>
  <c r="C88" i="3"/>
  <c r="C72" i="3"/>
  <c r="C56" i="3"/>
  <c r="C40" i="3"/>
  <c r="C20" i="3"/>
  <c r="I20" i="3" s="1"/>
  <c r="C31" i="3"/>
  <c r="C14" i="3"/>
  <c r="C7" i="3"/>
  <c r="C119" i="3"/>
  <c r="C47" i="3"/>
  <c r="C106" i="3"/>
  <c r="C103" i="3"/>
  <c r="C55" i="3"/>
  <c r="C118" i="3"/>
  <c r="C54" i="3"/>
  <c r="C83" i="3"/>
  <c r="C24" i="3"/>
  <c r="I24" i="3" s="1"/>
  <c r="C94" i="3"/>
  <c r="C50" i="3"/>
  <c r="C11" i="3"/>
  <c r="C113" i="3"/>
  <c r="C97" i="3"/>
  <c r="C81" i="3"/>
  <c r="C65" i="3"/>
  <c r="C49" i="3"/>
  <c r="C9" i="3"/>
  <c r="C87" i="3"/>
  <c r="C39" i="3"/>
  <c r="C110" i="3"/>
  <c r="C66" i="3"/>
  <c r="C28" i="3"/>
  <c r="C68" i="3"/>
  <c r="C52" i="3"/>
  <c r="C36" i="3"/>
  <c r="C13" i="3"/>
  <c r="C27" i="3"/>
  <c r="I27" i="3" s="1"/>
  <c r="C10" i="3"/>
  <c r="C79" i="3"/>
  <c r="C90" i="3"/>
  <c r="C114" i="3"/>
  <c r="C33" i="3"/>
  <c r="C105" i="3"/>
  <c r="C73" i="3"/>
  <c r="C41" i="3"/>
  <c r="C63" i="3"/>
  <c r="C86" i="3"/>
  <c r="C124" i="3"/>
  <c r="C76" i="3"/>
  <c r="C35" i="3"/>
  <c r="C115" i="3"/>
  <c r="C74" i="3"/>
  <c r="C12" i="3"/>
  <c r="C36" i="17"/>
  <c r="C38" i="16"/>
  <c r="C58" i="17"/>
  <c r="C60" i="16"/>
  <c r="C18" i="17"/>
  <c r="C20" i="16"/>
  <c r="I35" i="3" l="1"/>
  <c r="C47" i="16" s="1"/>
  <c r="I33" i="3"/>
  <c r="C43" i="17" s="1"/>
  <c r="R43" i="17" s="1"/>
  <c r="S43" i="17" s="1"/>
  <c r="I52" i="3"/>
  <c r="C62" i="17" s="1"/>
  <c r="R62" i="17" s="1"/>
  <c r="S62" i="17" s="1"/>
  <c r="I49" i="3"/>
  <c r="I55" i="3"/>
  <c r="C65" i="17" s="1"/>
  <c r="I37" i="3"/>
  <c r="I111" i="3"/>
  <c r="C121" i="17" s="1"/>
  <c r="R121" i="17" s="1"/>
  <c r="S121" i="17" s="1"/>
  <c r="I34" i="3"/>
  <c r="I125" i="3"/>
  <c r="C135" i="17" s="1"/>
  <c r="I80" i="3"/>
  <c r="I12" i="3"/>
  <c r="C24" i="16" s="1"/>
  <c r="K24" i="16" s="1"/>
  <c r="I76" i="3"/>
  <c r="I114" i="3"/>
  <c r="C124" i="17" s="1"/>
  <c r="I68" i="3"/>
  <c r="C80" i="16" s="1"/>
  <c r="I39" i="3"/>
  <c r="C49" i="17" s="1"/>
  <c r="R49" i="17" s="1"/>
  <c r="S49" i="17" s="1"/>
  <c r="I65" i="3"/>
  <c r="I11" i="3"/>
  <c r="C23" i="16" s="1"/>
  <c r="I83" i="3"/>
  <c r="I103" i="3"/>
  <c r="C113" i="17" s="1"/>
  <c r="I7" i="3"/>
  <c r="I40" i="3"/>
  <c r="C50" i="17" s="1"/>
  <c r="I104" i="3"/>
  <c r="I51" i="3"/>
  <c r="C61" i="17" s="1"/>
  <c r="I61" i="17" s="1"/>
  <c r="I53" i="3"/>
  <c r="I117" i="3"/>
  <c r="C129" i="16" s="1"/>
  <c r="I43" i="3"/>
  <c r="I108" i="3"/>
  <c r="C118" i="17" s="1"/>
  <c r="I70" i="3"/>
  <c r="I71" i="3"/>
  <c r="C83" i="16" s="1"/>
  <c r="I61" i="3"/>
  <c r="I116" i="3"/>
  <c r="C126" i="17" s="1"/>
  <c r="I58" i="3"/>
  <c r="I120" i="3"/>
  <c r="C130" i="17" s="1"/>
  <c r="I112" i="3"/>
  <c r="I63" i="3"/>
  <c r="C73" i="17" s="1"/>
  <c r="R73" i="17" s="1"/>
  <c r="S73" i="17" s="1"/>
  <c r="I10" i="3"/>
  <c r="I110" i="3"/>
  <c r="C120" i="17" s="1"/>
  <c r="I119" i="3"/>
  <c r="I88" i="3"/>
  <c r="C98" i="17" s="1"/>
  <c r="I122" i="3"/>
  <c r="I101" i="3"/>
  <c r="C113" i="16" s="1"/>
  <c r="I102" i="3"/>
  <c r="I92" i="3"/>
  <c r="C102" i="17" s="1"/>
  <c r="I121" i="3"/>
  <c r="I82" i="3"/>
  <c r="C94" i="16" s="1"/>
  <c r="I75" i="3"/>
  <c r="I98" i="3"/>
  <c r="C108" i="17" s="1"/>
  <c r="I41" i="3"/>
  <c r="I74" i="3"/>
  <c r="C84" i="17" s="1"/>
  <c r="L84" i="17" s="1"/>
  <c r="I124" i="3"/>
  <c r="I73" i="3"/>
  <c r="C85" i="16" s="1"/>
  <c r="I90" i="3"/>
  <c r="I13" i="3"/>
  <c r="C23" i="17" s="1"/>
  <c r="I28" i="3"/>
  <c r="I87" i="3"/>
  <c r="C97" i="17" s="1"/>
  <c r="I81" i="3"/>
  <c r="I50" i="3"/>
  <c r="C62" i="16" s="1"/>
  <c r="I54" i="3"/>
  <c r="I106" i="3"/>
  <c r="C118" i="16" s="1"/>
  <c r="I14" i="3"/>
  <c r="I56" i="3"/>
  <c r="C66" i="17" s="1"/>
  <c r="I38" i="3"/>
  <c r="C48" i="17" s="1"/>
  <c r="R48" i="17" s="1"/>
  <c r="S48" i="17" s="1"/>
  <c r="I99" i="3"/>
  <c r="C109" i="17" s="1"/>
  <c r="R109" i="17" s="1"/>
  <c r="S109" i="17" s="1"/>
  <c r="I69" i="3"/>
  <c r="I95" i="3"/>
  <c r="C107" i="16" s="1"/>
  <c r="I44" i="3"/>
  <c r="I46" i="3"/>
  <c r="C58" i="16" s="1"/>
  <c r="I57" i="3"/>
  <c r="C67" i="17" s="1"/>
  <c r="L67" i="17" s="1"/>
  <c r="I59" i="3"/>
  <c r="C69" i="17" s="1"/>
  <c r="I42" i="3"/>
  <c r="I109" i="3"/>
  <c r="C121" i="16" s="1"/>
  <c r="I32" i="3"/>
  <c r="I77" i="3"/>
  <c r="C89" i="16" s="1"/>
  <c r="I30" i="3"/>
  <c r="I123" i="3"/>
  <c r="C135" i="16" s="1"/>
  <c r="I135" i="16" s="1"/>
  <c r="I96" i="3"/>
  <c r="I113" i="3"/>
  <c r="C125" i="16" s="1"/>
  <c r="I64" i="3"/>
  <c r="C76" i="16" s="1"/>
  <c r="I76" i="16" s="1"/>
  <c r="C125" i="17"/>
  <c r="I125" i="17" s="1"/>
  <c r="I115" i="3"/>
  <c r="I86" i="3"/>
  <c r="I105" i="3"/>
  <c r="C115" i="17" s="1"/>
  <c r="I79" i="3"/>
  <c r="C91" i="16" s="1"/>
  <c r="I36" i="3"/>
  <c r="C48" i="16" s="1"/>
  <c r="I66" i="3"/>
  <c r="C76" i="17" s="1"/>
  <c r="R76" i="17" s="1"/>
  <c r="S76" i="17" s="1"/>
  <c r="I9" i="3"/>
  <c r="C21" i="16" s="1"/>
  <c r="I97" i="3"/>
  <c r="I94" i="3"/>
  <c r="C106" i="16" s="1"/>
  <c r="I118" i="3"/>
  <c r="I47" i="3"/>
  <c r="C57" i="17" s="1"/>
  <c r="I31" i="3"/>
  <c r="I72" i="3"/>
  <c r="C82" i="17" s="1"/>
  <c r="K82" i="17" s="1"/>
  <c r="I78" i="3"/>
  <c r="I85" i="3"/>
  <c r="C95" i="17" s="1"/>
  <c r="I62" i="3"/>
  <c r="I67" i="3"/>
  <c r="C77" i="17" s="1"/>
  <c r="I60" i="3"/>
  <c r="I89" i="3"/>
  <c r="C99" i="17" s="1"/>
  <c r="I107" i="3"/>
  <c r="I91" i="3"/>
  <c r="C103" i="16" s="1"/>
  <c r="I45" i="3"/>
  <c r="C55" i="17" s="1"/>
  <c r="R55" i="17" s="1"/>
  <c r="S55" i="17" s="1"/>
  <c r="I100" i="3"/>
  <c r="C112" i="16" s="1"/>
  <c r="I93" i="3"/>
  <c r="I84" i="3"/>
  <c r="C94" i="17" s="1"/>
  <c r="K94" i="17" s="1"/>
  <c r="I29" i="3"/>
  <c r="C39" i="16"/>
  <c r="C35" i="17"/>
  <c r="C28" i="17"/>
  <c r="C31" i="17"/>
  <c r="C27" i="17"/>
  <c r="C26" i="17"/>
  <c r="L26" i="17" s="1"/>
  <c r="C35" i="16"/>
  <c r="C32" i="16"/>
  <c r="C32" i="17"/>
  <c r="C34" i="17"/>
  <c r="C132" i="16"/>
  <c r="I132" i="16" s="1"/>
  <c r="C87" i="17"/>
  <c r="K87" i="17" s="1"/>
  <c r="C79" i="16"/>
  <c r="C137" i="16"/>
  <c r="C31" i="16"/>
  <c r="C45" i="16"/>
  <c r="C60" i="17"/>
  <c r="K60" i="17" s="1"/>
  <c r="C67" i="16"/>
  <c r="C25" i="16"/>
  <c r="C29" i="17"/>
  <c r="R29" i="17" s="1"/>
  <c r="S29" i="17" s="1"/>
  <c r="C86" i="16"/>
  <c r="C68" i="16"/>
  <c r="C45" i="17"/>
  <c r="R45" i="17" s="1"/>
  <c r="S45" i="17" s="1"/>
  <c r="C127" i="16"/>
  <c r="C126" i="3"/>
  <c r="I126" i="3" s="1"/>
  <c r="C126" i="16"/>
  <c r="C52" i="16"/>
  <c r="K38" i="16"/>
  <c r="K20" i="16"/>
  <c r="K60" i="16"/>
  <c r="I60" i="16"/>
  <c r="I38" i="16"/>
  <c r="L130" i="17"/>
  <c r="I124" i="17"/>
  <c r="L76" i="17"/>
  <c r="R58" i="17"/>
  <c r="S58" i="17" s="1"/>
  <c r="K58" i="17"/>
  <c r="I58" i="17"/>
  <c r="L58" i="17"/>
  <c r="L43" i="17"/>
  <c r="R36" i="17"/>
  <c r="S36" i="17" s="1"/>
  <c r="K36" i="17"/>
  <c r="I36" i="17"/>
  <c r="L36" i="17"/>
  <c r="R135" i="17"/>
  <c r="S135" i="17" s="1"/>
  <c r="I135" i="17"/>
  <c r="K125" i="17"/>
  <c r="L65" i="17"/>
  <c r="R65" i="17"/>
  <c r="S65" i="17" s="1"/>
  <c r="I20" i="16"/>
  <c r="R18" i="17"/>
  <c r="S18" i="17" s="1"/>
  <c r="L18" i="17"/>
  <c r="I18" i="17"/>
  <c r="K18" i="17"/>
  <c r="R23" i="17"/>
  <c r="S23" i="17" s="1"/>
  <c r="C111" i="16" l="1"/>
  <c r="C89" i="17"/>
  <c r="K89" i="17" s="1"/>
  <c r="C119" i="17"/>
  <c r="K119" i="17" s="1"/>
  <c r="C101" i="16"/>
  <c r="I101" i="16" s="1"/>
  <c r="C115" i="16"/>
  <c r="C128" i="16"/>
  <c r="R77" i="17"/>
  <c r="S77" i="17" s="1"/>
  <c r="L77" i="17"/>
  <c r="C64" i="16"/>
  <c r="C104" i="16"/>
  <c r="I104" i="16" s="1"/>
  <c r="C100" i="16"/>
  <c r="I100" i="16" s="1"/>
  <c r="C57" i="16"/>
  <c r="I57" i="16" s="1"/>
  <c r="L109" i="17"/>
  <c r="C99" i="16"/>
  <c r="K99" i="16" s="1"/>
  <c r="I24" i="16"/>
  <c r="L73" i="17"/>
  <c r="L55" i="17"/>
  <c r="C83" i="17"/>
  <c r="R83" i="17" s="1"/>
  <c r="S83" i="17" s="1"/>
  <c r="C59" i="16"/>
  <c r="K59" i="16" s="1"/>
  <c r="K57" i="17"/>
  <c r="I57" i="17"/>
  <c r="K115" i="17"/>
  <c r="R115" i="17"/>
  <c r="S115" i="17" s="1"/>
  <c r="I89" i="16"/>
  <c r="K89" i="16"/>
  <c r="I62" i="16"/>
  <c r="K62" i="16"/>
  <c r="I99" i="17"/>
  <c r="R99" i="17"/>
  <c r="S99" i="17" s="1"/>
  <c r="I121" i="16"/>
  <c r="K121" i="16"/>
  <c r="L50" i="17"/>
  <c r="I50" i="17"/>
  <c r="K77" i="17"/>
  <c r="C71" i="16"/>
  <c r="I71" i="16" s="1"/>
  <c r="C111" i="17"/>
  <c r="L111" i="17" s="1"/>
  <c r="R67" i="17"/>
  <c r="S67" i="17" s="1"/>
  <c r="K109" i="17"/>
  <c r="R125" i="17"/>
  <c r="S125" i="17" s="1"/>
  <c r="C78" i="16"/>
  <c r="K78" i="16" s="1"/>
  <c r="C63" i="16"/>
  <c r="I63" i="16" s="1"/>
  <c r="C96" i="16"/>
  <c r="C81" i="17"/>
  <c r="I109" i="17"/>
  <c r="L125" i="17"/>
  <c r="C117" i="16"/>
  <c r="K117" i="16" s="1"/>
  <c r="C105" i="17"/>
  <c r="K105" i="17" s="1"/>
  <c r="I77" i="17"/>
  <c r="K121" i="17"/>
  <c r="C104" i="17"/>
  <c r="I84" i="17"/>
  <c r="C97" i="16"/>
  <c r="K97" i="16" s="1"/>
  <c r="C69" i="16"/>
  <c r="C78" i="17"/>
  <c r="I78" i="17" s="1"/>
  <c r="C120" i="16"/>
  <c r="K120" i="16" s="1"/>
  <c r="C110" i="16"/>
  <c r="I110" i="16" s="1"/>
  <c r="K118" i="17"/>
  <c r="I118" i="17"/>
  <c r="L118" i="17"/>
  <c r="R118" i="17"/>
  <c r="S118" i="17" s="1"/>
  <c r="R97" i="17"/>
  <c r="S97" i="17" s="1"/>
  <c r="I97" i="17"/>
  <c r="L97" i="17"/>
  <c r="K97" i="17"/>
  <c r="R120" i="17"/>
  <c r="S120" i="17" s="1"/>
  <c r="L120" i="17"/>
  <c r="I120" i="17"/>
  <c r="K120" i="17"/>
  <c r="K95" i="17"/>
  <c r="R95" i="17"/>
  <c r="S95" i="17" s="1"/>
  <c r="I95" i="17"/>
  <c r="L95" i="17"/>
  <c r="K48" i="16"/>
  <c r="I48" i="16"/>
  <c r="R66" i="17"/>
  <c r="S66" i="17" s="1"/>
  <c r="K66" i="17"/>
  <c r="L66" i="17"/>
  <c r="I66" i="17"/>
  <c r="I108" i="17"/>
  <c r="K108" i="17"/>
  <c r="R108" i="17"/>
  <c r="S108" i="17" s="1"/>
  <c r="L108" i="17"/>
  <c r="R102" i="17"/>
  <c r="S102" i="17" s="1"/>
  <c r="I102" i="17"/>
  <c r="L102" i="17"/>
  <c r="K102" i="17"/>
  <c r="K69" i="17"/>
  <c r="R69" i="17"/>
  <c r="S69" i="17" s="1"/>
  <c r="L69" i="17"/>
  <c r="K61" i="17"/>
  <c r="R61" i="17"/>
  <c r="S61" i="17" s="1"/>
  <c r="L61" i="17"/>
  <c r="K85" i="16"/>
  <c r="I85" i="16"/>
  <c r="K113" i="17"/>
  <c r="R113" i="17"/>
  <c r="S113" i="17" s="1"/>
  <c r="I113" i="17"/>
  <c r="L113" i="17"/>
  <c r="I69" i="17"/>
  <c r="K23" i="17"/>
  <c r="L23" i="17"/>
  <c r="I23" i="17"/>
  <c r="R98" i="17"/>
  <c r="S98" i="17" s="1"/>
  <c r="K98" i="17"/>
  <c r="I98" i="17"/>
  <c r="L98" i="17"/>
  <c r="K126" i="17"/>
  <c r="I126" i="17"/>
  <c r="L126" i="17"/>
  <c r="R126" i="17"/>
  <c r="S126" i="17" s="1"/>
  <c r="R57" i="17"/>
  <c r="S57" i="17" s="1"/>
  <c r="K99" i="17"/>
  <c r="L115" i="17"/>
  <c r="C84" i="16"/>
  <c r="C116" i="17"/>
  <c r="R50" i="17"/>
  <c r="S50" i="17" s="1"/>
  <c r="L57" i="17"/>
  <c r="L99" i="17"/>
  <c r="I115" i="17"/>
  <c r="L62" i="17"/>
  <c r="K84" i="17"/>
  <c r="C22" i="17"/>
  <c r="R22" i="17" s="1"/>
  <c r="S22" i="17" s="1"/>
  <c r="C46" i="17"/>
  <c r="R46" i="17" s="1"/>
  <c r="S46" i="17" s="1"/>
  <c r="C123" i="16"/>
  <c r="K123" i="16" s="1"/>
  <c r="C122" i="16"/>
  <c r="K122" i="16" s="1"/>
  <c r="C110" i="17"/>
  <c r="C19" i="17"/>
  <c r="C123" i="17"/>
  <c r="C92" i="17"/>
  <c r="C127" i="17"/>
  <c r="C21" i="17"/>
  <c r="K50" i="17"/>
  <c r="R84" i="17"/>
  <c r="S84" i="17" s="1"/>
  <c r="C75" i="16"/>
  <c r="I75" i="16" s="1"/>
  <c r="C101" i="17"/>
  <c r="C133" i="17"/>
  <c r="C56" i="17"/>
  <c r="C51" i="16"/>
  <c r="C74" i="16"/>
  <c r="K74" i="16" s="1"/>
  <c r="C72" i="17"/>
  <c r="C109" i="16"/>
  <c r="K109" i="16" s="1"/>
  <c r="C107" i="17"/>
  <c r="I48" i="17"/>
  <c r="L48" i="17"/>
  <c r="C87" i="16"/>
  <c r="K87" i="16" s="1"/>
  <c r="C85" i="17"/>
  <c r="I73" i="17"/>
  <c r="K73" i="17"/>
  <c r="C86" i="17"/>
  <c r="R86" i="17" s="1"/>
  <c r="S86" i="17" s="1"/>
  <c r="C88" i="16"/>
  <c r="C59" i="17"/>
  <c r="R59" i="17" s="1"/>
  <c r="S59" i="17" s="1"/>
  <c r="C61" i="16"/>
  <c r="K76" i="16"/>
  <c r="C74" i="17"/>
  <c r="I74" i="17" s="1"/>
  <c r="C41" i="16"/>
  <c r="C39" i="17"/>
  <c r="C72" i="16"/>
  <c r="C70" i="17"/>
  <c r="L70" i="17" s="1"/>
  <c r="C130" i="16"/>
  <c r="C128" i="17"/>
  <c r="C98" i="16"/>
  <c r="K98" i="16" s="1"/>
  <c r="C96" i="17"/>
  <c r="C44" i="16"/>
  <c r="K44" i="16" s="1"/>
  <c r="C42" i="17"/>
  <c r="C81" i="16"/>
  <c r="K81" i="16" s="1"/>
  <c r="C79" i="17"/>
  <c r="C91" i="17"/>
  <c r="R91" i="17" s="1"/>
  <c r="S91" i="17" s="1"/>
  <c r="C93" i="16"/>
  <c r="C53" i="16"/>
  <c r="K53" i="16" s="1"/>
  <c r="C51" i="17"/>
  <c r="C132" i="17"/>
  <c r="C134" i="16"/>
  <c r="I134" i="16" s="1"/>
  <c r="C124" i="16"/>
  <c r="I124" i="16" s="1"/>
  <c r="C122" i="17"/>
  <c r="C80" i="17"/>
  <c r="C82" i="16"/>
  <c r="I82" i="16" s="1"/>
  <c r="C17" i="17"/>
  <c r="C19" i="16"/>
  <c r="I19" i="16" s="1"/>
  <c r="I121" i="17"/>
  <c r="L121" i="17"/>
  <c r="K62" i="17"/>
  <c r="I62" i="17"/>
  <c r="C105" i="16"/>
  <c r="I105" i="16" s="1"/>
  <c r="C103" i="17"/>
  <c r="C52" i="17"/>
  <c r="C54" i="16"/>
  <c r="I54" i="16" s="1"/>
  <c r="C40" i="16"/>
  <c r="C38" i="17"/>
  <c r="C129" i="17"/>
  <c r="C131" i="16"/>
  <c r="I131" i="16" s="1"/>
  <c r="C53" i="17"/>
  <c r="K53" i="17" s="1"/>
  <c r="C55" i="16"/>
  <c r="C95" i="16"/>
  <c r="I95" i="16" s="1"/>
  <c r="C93" i="17"/>
  <c r="C46" i="16"/>
  <c r="I46" i="16" s="1"/>
  <c r="C44" i="17"/>
  <c r="C50" i="16"/>
  <c r="K50" i="16" s="1"/>
  <c r="C117" i="17"/>
  <c r="L117" i="17" s="1"/>
  <c r="C119" i="16"/>
  <c r="C41" i="17"/>
  <c r="C43" i="16"/>
  <c r="I43" i="16" s="1"/>
  <c r="I91" i="16"/>
  <c r="K91" i="16"/>
  <c r="C42" i="16"/>
  <c r="I42" i="16" s="1"/>
  <c r="C40" i="17"/>
  <c r="C54" i="17"/>
  <c r="R54" i="17" s="1"/>
  <c r="S54" i="17" s="1"/>
  <c r="C56" i="16"/>
  <c r="C64" i="17"/>
  <c r="R64" i="17" s="1"/>
  <c r="S64" i="17" s="1"/>
  <c r="C66" i="16"/>
  <c r="C136" i="16"/>
  <c r="K136" i="16" s="1"/>
  <c r="C134" i="17"/>
  <c r="C112" i="17"/>
  <c r="C114" i="16"/>
  <c r="I114" i="16" s="1"/>
  <c r="I130" i="17"/>
  <c r="K130" i="17"/>
  <c r="R130" i="17"/>
  <c r="S130" i="17" s="1"/>
  <c r="C71" i="17"/>
  <c r="C73" i="16"/>
  <c r="I73" i="16" s="1"/>
  <c r="C116" i="16"/>
  <c r="C114" i="17"/>
  <c r="L114" i="17" s="1"/>
  <c r="K80" i="16"/>
  <c r="I80" i="16"/>
  <c r="C92" i="16"/>
  <c r="I92" i="16" s="1"/>
  <c r="C90" i="17"/>
  <c r="C47" i="17"/>
  <c r="C49" i="16"/>
  <c r="K49" i="16" s="1"/>
  <c r="I43" i="17"/>
  <c r="K43" i="17"/>
  <c r="K48" i="17"/>
  <c r="I55" i="17"/>
  <c r="K55" i="17"/>
  <c r="C90" i="16"/>
  <c r="I90" i="16" s="1"/>
  <c r="C88" i="17"/>
  <c r="K76" i="17"/>
  <c r="I76" i="17"/>
  <c r="C106" i="17"/>
  <c r="I106" i="17" s="1"/>
  <c r="C108" i="16"/>
  <c r="I67" i="17"/>
  <c r="K67" i="17"/>
  <c r="C24" i="17"/>
  <c r="C26" i="16"/>
  <c r="K26" i="16" s="1"/>
  <c r="C100" i="17"/>
  <c r="C102" i="16"/>
  <c r="I102" i="16" s="1"/>
  <c r="C133" i="16"/>
  <c r="K133" i="16" s="1"/>
  <c r="C131" i="17"/>
  <c r="C22" i="16"/>
  <c r="I22" i="16" s="1"/>
  <c r="C20" i="17"/>
  <c r="C68" i="17"/>
  <c r="K68" i="17" s="1"/>
  <c r="C70" i="16"/>
  <c r="C65" i="16"/>
  <c r="I65" i="16" s="1"/>
  <c r="C63" i="17"/>
  <c r="C77" i="16"/>
  <c r="I77" i="16" s="1"/>
  <c r="C75" i="17"/>
  <c r="R124" i="17"/>
  <c r="S124" i="17" s="1"/>
  <c r="K124" i="17"/>
  <c r="L124" i="17"/>
  <c r="L135" i="17"/>
  <c r="K135" i="17"/>
  <c r="I65" i="17"/>
  <c r="K65" i="17"/>
  <c r="K47" i="16"/>
  <c r="I47" i="16"/>
  <c r="C33" i="17"/>
  <c r="I33" i="17" s="1"/>
  <c r="C30" i="16"/>
  <c r="K30" i="16" s="1"/>
  <c r="C29" i="16"/>
  <c r="K29" i="16" s="1"/>
  <c r="C34" i="16"/>
  <c r="K34" i="16" s="1"/>
  <c r="C37" i="17"/>
  <c r="R37" i="17" s="1"/>
  <c r="S37" i="17" s="1"/>
  <c r="K92" i="16"/>
  <c r="I31" i="17"/>
  <c r="R31" i="17"/>
  <c r="S31" i="17" s="1"/>
  <c r="K31" i="17"/>
  <c r="L31" i="17"/>
  <c r="K35" i="16"/>
  <c r="I35" i="16"/>
  <c r="I28" i="17"/>
  <c r="L28" i="17"/>
  <c r="R28" i="17"/>
  <c r="S28" i="17" s="1"/>
  <c r="K28" i="17"/>
  <c r="I35" i="17"/>
  <c r="K35" i="17"/>
  <c r="L35" i="17"/>
  <c r="R35" i="17"/>
  <c r="S35" i="17" s="1"/>
  <c r="I32" i="17"/>
  <c r="K32" i="17"/>
  <c r="L32" i="17"/>
  <c r="R32" i="17"/>
  <c r="S32" i="17" s="1"/>
  <c r="I27" i="17"/>
  <c r="K27" i="17"/>
  <c r="L27" i="17"/>
  <c r="R27" i="17"/>
  <c r="S27" i="17" s="1"/>
  <c r="K39" i="16"/>
  <c r="I39" i="16"/>
  <c r="C37" i="16"/>
  <c r="K37" i="16" s="1"/>
  <c r="C33" i="16"/>
  <c r="I33" i="16" s="1"/>
  <c r="C30" i="17"/>
  <c r="C28" i="16"/>
  <c r="K135" i="16"/>
  <c r="I94" i="17"/>
  <c r="R94" i="17"/>
  <c r="S94" i="17" s="1"/>
  <c r="L106" i="17"/>
  <c r="L94" i="17"/>
  <c r="C36" i="16"/>
  <c r="I36" i="16" s="1"/>
  <c r="K34" i="17"/>
  <c r="I34" i="17"/>
  <c r="R34" i="17"/>
  <c r="S34" i="17" s="1"/>
  <c r="L34" i="17"/>
  <c r="I94" i="16"/>
  <c r="K132" i="16"/>
  <c r="K57" i="16"/>
  <c r="I52" i="16"/>
  <c r="K86" i="16"/>
  <c r="K94" i="16"/>
  <c r="K118" i="16"/>
  <c r="I44" i="16"/>
  <c r="R87" i="17"/>
  <c r="S87" i="17" s="1"/>
  <c r="I87" i="17"/>
  <c r="I128" i="16"/>
  <c r="L87" i="17"/>
  <c r="L89" i="17"/>
  <c r="R119" i="17"/>
  <c r="S119" i="17" s="1"/>
  <c r="K128" i="16"/>
  <c r="R53" i="17"/>
  <c r="S53" i="17" s="1"/>
  <c r="L53" i="17"/>
  <c r="I120" i="16"/>
  <c r="I64" i="16"/>
  <c r="K79" i="16"/>
  <c r="I79" i="16"/>
  <c r="L49" i="17"/>
  <c r="I125" i="16"/>
  <c r="I68" i="17"/>
  <c r="K49" i="17"/>
  <c r="K46" i="16"/>
  <c r="K112" i="16"/>
  <c r="I49" i="17"/>
  <c r="I58" i="16"/>
  <c r="I112" i="16"/>
  <c r="I106" i="16"/>
  <c r="K69" i="16"/>
  <c r="K67" i="16"/>
  <c r="K104" i="16"/>
  <c r="K107" i="16"/>
  <c r="I129" i="16"/>
  <c r="K111" i="16"/>
  <c r="K75" i="16"/>
  <c r="K115" i="16"/>
  <c r="K45" i="16"/>
  <c r="K31" i="16"/>
  <c r="K83" i="16"/>
  <c r="I40" i="16"/>
  <c r="I32" i="16"/>
  <c r="I99" i="16"/>
  <c r="I127" i="16"/>
  <c r="K113" i="16"/>
  <c r="K52" i="16"/>
  <c r="K101" i="16"/>
  <c r="K125" i="16"/>
  <c r="K64" i="16"/>
  <c r="K134" i="16"/>
  <c r="K58" i="16"/>
  <c r="K23" i="16"/>
  <c r="I25" i="16"/>
  <c r="I23" i="16"/>
  <c r="I21" i="16"/>
  <c r="K25" i="16"/>
  <c r="L82" i="17"/>
  <c r="I82" i="17"/>
  <c r="I83" i="16"/>
  <c r="R82" i="17"/>
  <c r="S82" i="17" s="1"/>
  <c r="L29" i="17"/>
  <c r="I26" i="17"/>
  <c r="K26" i="17"/>
  <c r="R26" i="17"/>
  <c r="S26" i="17" s="1"/>
  <c r="K103" i="16"/>
  <c r="I137" i="16"/>
  <c r="K32" i="16"/>
  <c r="K137" i="16"/>
  <c r="I113" i="16"/>
  <c r="K127" i="16"/>
  <c r="I103" i="16"/>
  <c r="I69" i="16"/>
  <c r="I118" i="16"/>
  <c r="K40" i="16"/>
  <c r="I45" i="16"/>
  <c r="K129" i="16"/>
  <c r="L45" i="17"/>
  <c r="R60" i="17"/>
  <c r="S60" i="17" s="1"/>
  <c r="I22" i="17"/>
  <c r="K45" i="17"/>
  <c r="L60" i="17"/>
  <c r="K29" i="17"/>
  <c r="I111" i="16"/>
  <c r="I126" i="16"/>
  <c r="I45" i="17"/>
  <c r="I60" i="17"/>
  <c r="I29" i="17"/>
  <c r="I74" i="16"/>
  <c r="I31" i="16"/>
  <c r="I115" i="16"/>
  <c r="K21" i="16"/>
  <c r="I78" i="16"/>
  <c r="K106" i="16"/>
  <c r="K130" i="16"/>
  <c r="I67" i="16"/>
  <c r="I89" i="17"/>
  <c r="I86" i="16"/>
  <c r="R89" i="17"/>
  <c r="S89" i="17" s="1"/>
  <c r="I107" i="16"/>
  <c r="L83" i="17"/>
  <c r="I68" i="16"/>
  <c r="K68" i="16"/>
  <c r="I83" i="17"/>
  <c r="K126" i="16"/>
  <c r="I130" i="16"/>
  <c r="C10" i="7"/>
  <c r="K110" i="16" l="1"/>
  <c r="K73" i="16"/>
  <c r="I111" i="17"/>
  <c r="I59" i="16"/>
  <c r="L86" i="17"/>
  <c r="K100" i="16"/>
  <c r="K22" i="17"/>
  <c r="K71" i="16"/>
  <c r="I119" i="17"/>
  <c r="I54" i="17"/>
  <c r="L22" i="17"/>
  <c r="I97" i="16"/>
  <c r="I46" i="17"/>
  <c r="I81" i="16"/>
  <c r="L119" i="17"/>
  <c r="K91" i="17"/>
  <c r="I64" i="17"/>
  <c r="K63" i="16"/>
  <c r="K102" i="16"/>
  <c r="K82" i="16"/>
  <c r="K105" i="16"/>
  <c r="I53" i="17"/>
  <c r="K83" i="17"/>
  <c r="K90" i="16"/>
  <c r="I122" i="16"/>
  <c r="K64" i="17"/>
  <c r="K59" i="17"/>
  <c r="I91" i="17"/>
  <c r="L91" i="17"/>
  <c r="I117" i="16"/>
  <c r="I59" i="17"/>
  <c r="L59" i="17"/>
  <c r="K77" i="16"/>
  <c r="R114" i="17"/>
  <c r="S114" i="17" s="1"/>
  <c r="R33" i="17"/>
  <c r="S33" i="17" s="1"/>
  <c r="K106" i="17"/>
  <c r="K81" i="17"/>
  <c r="L81" i="17"/>
  <c r="I98" i="16"/>
  <c r="I109" i="16"/>
  <c r="I87" i="16"/>
  <c r="R81" i="17"/>
  <c r="S81" i="17" s="1"/>
  <c r="R104" i="17"/>
  <c r="S104" i="17" s="1"/>
  <c r="I104" i="17"/>
  <c r="K104" i="17"/>
  <c r="L104" i="17"/>
  <c r="K96" i="16"/>
  <c r="I96" i="16"/>
  <c r="K95" i="16"/>
  <c r="K86" i="17"/>
  <c r="L64" i="17"/>
  <c r="I26" i="16"/>
  <c r="L46" i="17"/>
  <c r="L78" i="17"/>
  <c r="R68" i="17"/>
  <c r="S68" i="17" s="1"/>
  <c r="K124" i="16"/>
  <c r="R106" i="17"/>
  <c r="S106" i="17" s="1"/>
  <c r="I105" i="17"/>
  <c r="R105" i="17"/>
  <c r="S105" i="17" s="1"/>
  <c r="I53" i="16"/>
  <c r="K46" i="17"/>
  <c r="K114" i="16"/>
  <c r="I114" i="17"/>
  <c r="R78" i="17"/>
  <c r="S78" i="17" s="1"/>
  <c r="K78" i="17"/>
  <c r="L68" i="17"/>
  <c r="I81" i="17"/>
  <c r="L105" i="17"/>
  <c r="K111" i="17"/>
  <c r="R111" i="17"/>
  <c r="S111" i="17" s="1"/>
  <c r="K51" i="16"/>
  <c r="I51" i="16"/>
  <c r="I123" i="17"/>
  <c r="L123" i="17"/>
  <c r="R123" i="17"/>
  <c r="S123" i="17" s="1"/>
  <c r="K123" i="17"/>
  <c r="I116" i="17"/>
  <c r="R116" i="17"/>
  <c r="S116" i="17" s="1"/>
  <c r="K116" i="17"/>
  <c r="L116" i="17"/>
  <c r="K43" i="16"/>
  <c r="I50" i="16"/>
  <c r="R74" i="17"/>
  <c r="S74" i="17" s="1"/>
  <c r="K133" i="17"/>
  <c r="L133" i="17"/>
  <c r="R133" i="17"/>
  <c r="S133" i="17" s="1"/>
  <c r="I133" i="17"/>
  <c r="K21" i="17"/>
  <c r="I21" i="17"/>
  <c r="L21" i="17"/>
  <c r="R21" i="17"/>
  <c r="S21" i="17" s="1"/>
  <c r="K19" i="17"/>
  <c r="I19" i="17"/>
  <c r="L19" i="17"/>
  <c r="R19" i="17"/>
  <c r="S19" i="17" s="1"/>
  <c r="K84" i="16"/>
  <c r="I84" i="16"/>
  <c r="I92" i="17"/>
  <c r="L92" i="17"/>
  <c r="R92" i="17"/>
  <c r="S92" i="17" s="1"/>
  <c r="K92" i="17"/>
  <c r="L56" i="17"/>
  <c r="R56" i="17"/>
  <c r="S56" i="17" s="1"/>
  <c r="K56" i="17"/>
  <c r="I56" i="17"/>
  <c r="K19" i="16"/>
  <c r="I123" i="16"/>
  <c r="K22" i="16"/>
  <c r="I133" i="16"/>
  <c r="I86" i="17"/>
  <c r="L54" i="17"/>
  <c r="K114" i="17"/>
  <c r="I70" i="17"/>
  <c r="K42" i="16"/>
  <c r="I101" i="17"/>
  <c r="R101" i="17"/>
  <c r="S101" i="17" s="1"/>
  <c r="L101" i="17"/>
  <c r="K101" i="17"/>
  <c r="I127" i="17"/>
  <c r="L127" i="17"/>
  <c r="K127" i="17"/>
  <c r="R127" i="17"/>
  <c r="S127" i="17" s="1"/>
  <c r="I110" i="17"/>
  <c r="R110" i="17"/>
  <c r="S110" i="17" s="1"/>
  <c r="L110" i="17"/>
  <c r="K110" i="17"/>
  <c r="I122" i="17"/>
  <c r="K122" i="17"/>
  <c r="L122" i="17"/>
  <c r="R122" i="17"/>
  <c r="S122" i="17" s="1"/>
  <c r="K88" i="16"/>
  <c r="I88" i="16"/>
  <c r="K70" i="17"/>
  <c r="R70" i="17"/>
  <c r="S70" i="17" s="1"/>
  <c r="R117" i="17"/>
  <c r="S117" i="17" s="1"/>
  <c r="L74" i="17"/>
  <c r="I75" i="17"/>
  <c r="K75" i="17"/>
  <c r="L75" i="17"/>
  <c r="R75" i="17"/>
  <c r="S75" i="17" s="1"/>
  <c r="K70" i="16"/>
  <c r="I70" i="16"/>
  <c r="L131" i="17"/>
  <c r="K131" i="17"/>
  <c r="R131" i="17"/>
  <c r="S131" i="17" s="1"/>
  <c r="I131" i="17"/>
  <c r="K108" i="16"/>
  <c r="I108" i="16"/>
  <c r="L88" i="17"/>
  <c r="K88" i="17"/>
  <c r="R88" i="17"/>
  <c r="S88" i="17" s="1"/>
  <c r="I88" i="17"/>
  <c r="I47" i="17"/>
  <c r="K47" i="17"/>
  <c r="R47" i="17"/>
  <c r="S47" i="17" s="1"/>
  <c r="L47" i="17"/>
  <c r="I71" i="17"/>
  <c r="K71" i="17"/>
  <c r="L71" i="17"/>
  <c r="R71" i="17"/>
  <c r="S71" i="17" s="1"/>
  <c r="K66" i="16"/>
  <c r="I66" i="16"/>
  <c r="I40" i="17"/>
  <c r="L40" i="17"/>
  <c r="K40" i="17"/>
  <c r="R40" i="17"/>
  <c r="S40" i="17" s="1"/>
  <c r="L129" i="17"/>
  <c r="K129" i="17"/>
  <c r="I129" i="17"/>
  <c r="R129" i="17"/>
  <c r="S129" i="17" s="1"/>
  <c r="I52" i="17"/>
  <c r="L52" i="17"/>
  <c r="R52" i="17"/>
  <c r="S52" i="17" s="1"/>
  <c r="K52" i="17"/>
  <c r="R17" i="17"/>
  <c r="S17" i="17" s="1"/>
  <c r="K17" i="17"/>
  <c r="I17" i="17"/>
  <c r="L17" i="17"/>
  <c r="K72" i="16"/>
  <c r="I72" i="16"/>
  <c r="K93" i="17"/>
  <c r="I93" i="17"/>
  <c r="R93" i="17"/>
  <c r="S93" i="17" s="1"/>
  <c r="L93" i="17"/>
  <c r="I51" i="17"/>
  <c r="K51" i="17"/>
  <c r="L51" i="17"/>
  <c r="R51" i="17"/>
  <c r="S51" i="17" s="1"/>
  <c r="I96" i="17"/>
  <c r="L96" i="17"/>
  <c r="R96" i="17"/>
  <c r="S96" i="17" s="1"/>
  <c r="K96" i="17"/>
  <c r="R85" i="17"/>
  <c r="S85" i="17" s="1"/>
  <c r="I85" i="17"/>
  <c r="L85" i="17"/>
  <c r="K85" i="17"/>
  <c r="I49" i="16"/>
  <c r="K65" i="16"/>
  <c r="K131" i="16"/>
  <c r="I117" i="17"/>
  <c r="K117" i="17"/>
  <c r="K54" i="16"/>
  <c r="K74" i="17"/>
  <c r="C136" i="17"/>
  <c r="K136" i="17" s="1"/>
  <c r="L24" i="17"/>
  <c r="I24" i="17"/>
  <c r="K24" i="17"/>
  <c r="R24" i="17"/>
  <c r="S24" i="17" s="1"/>
  <c r="L90" i="17"/>
  <c r="K90" i="17"/>
  <c r="I90" i="17"/>
  <c r="R90" i="17"/>
  <c r="S90" i="17" s="1"/>
  <c r="I112" i="17"/>
  <c r="K112" i="17"/>
  <c r="R112" i="17"/>
  <c r="S112" i="17" s="1"/>
  <c r="L112" i="17"/>
  <c r="I41" i="17"/>
  <c r="K41" i="17"/>
  <c r="L41" i="17"/>
  <c r="R41" i="17"/>
  <c r="S41" i="17" s="1"/>
  <c r="I44" i="17"/>
  <c r="L44" i="17"/>
  <c r="R44" i="17"/>
  <c r="S44" i="17" s="1"/>
  <c r="K44" i="17"/>
  <c r="I55" i="16"/>
  <c r="K55" i="16"/>
  <c r="I38" i="17"/>
  <c r="L38" i="17"/>
  <c r="R38" i="17"/>
  <c r="S38" i="17" s="1"/>
  <c r="K38" i="17"/>
  <c r="L103" i="17"/>
  <c r="K103" i="17"/>
  <c r="R103" i="17"/>
  <c r="S103" i="17" s="1"/>
  <c r="I103" i="17"/>
  <c r="I93" i="16"/>
  <c r="K93" i="16"/>
  <c r="I42" i="17"/>
  <c r="L42" i="17"/>
  <c r="R42" i="17"/>
  <c r="S42" i="17" s="1"/>
  <c r="K42" i="17"/>
  <c r="K128" i="17"/>
  <c r="I128" i="17"/>
  <c r="R128" i="17"/>
  <c r="S128" i="17" s="1"/>
  <c r="L128" i="17"/>
  <c r="I39" i="17"/>
  <c r="K39" i="17"/>
  <c r="L39" i="17"/>
  <c r="R39" i="17"/>
  <c r="S39" i="17" s="1"/>
  <c r="K61" i="16"/>
  <c r="I61" i="16"/>
  <c r="K72" i="17"/>
  <c r="I72" i="17"/>
  <c r="L72" i="17"/>
  <c r="R72" i="17"/>
  <c r="S72" i="17" s="1"/>
  <c r="R100" i="17"/>
  <c r="S100" i="17" s="1"/>
  <c r="I100" i="17"/>
  <c r="L100" i="17"/>
  <c r="K100" i="17"/>
  <c r="R79" i="17"/>
  <c r="S79" i="17" s="1"/>
  <c r="I79" i="17"/>
  <c r="K79" i="17"/>
  <c r="L79" i="17"/>
  <c r="I107" i="17"/>
  <c r="L107" i="17"/>
  <c r="K107" i="17"/>
  <c r="R107" i="17"/>
  <c r="S107" i="17" s="1"/>
  <c r="I136" i="16"/>
  <c r="K54" i="17"/>
  <c r="I63" i="17"/>
  <c r="K63" i="17"/>
  <c r="R63" i="17"/>
  <c r="S63" i="17" s="1"/>
  <c r="L63" i="17"/>
  <c r="R20" i="17"/>
  <c r="S20" i="17" s="1"/>
  <c r="L20" i="17"/>
  <c r="I20" i="17"/>
  <c r="K20" i="17"/>
  <c r="K116" i="16"/>
  <c r="I116" i="16"/>
  <c r="I134" i="17"/>
  <c r="K134" i="17"/>
  <c r="R134" i="17"/>
  <c r="S134" i="17" s="1"/>
  <c r="L134" i="17"/>
  <c r="I56" i="16"/>
  <c r="K56" i="16"/>
  <c r="K119" i="16"/>
  <c r="I119" i="16"/>
  <c r="L80" i="17"/>
  <c r="K80" i="17"/>
  <c r="I80" i="17"/>
  <c r="R80" i="17"/>
  <c r="S80" i="17" s="1"/>
  <c r="I132" i="17"/>
  <c r="K132" i="17"/>
  <c r="R132" i="17"/>
  <c r="S132" i="17" s="1"/>
  <c r="L132" i="17"/>
  <c r="K41" i="16"/>
  <c r="I41" i="16"/>
  <c r="K33" i="16"/>
  <c r="I30" i="16"/>
  <c r="L33" i="17"/>
  <c r="K33" i="17"/>
  <c r="I29" i="16"/>
  <c r="I34" i="16"/>
  <c r="I37" i="16"/>
  <c r="I37" i="17"/>
  <c r="K37" i="17"/>
  <c r="L37" i="17"/>
  <c r="I28" i="16"/>
  <c r="K28" i="16"/>
  <c r="I30" i="17"/>
  <c r="K30" i="17"/>
  <c r="L30" i="17"/>
  <c r="R30" i="17"/>
  <c r="S30" i="17" s="1"/>
  <c r="C138" i="16"/>
  <c r="K138" i="16" s="1"/>
  <c r="K36" i="16"/>
  <c r="C6" i="3"/>
  <c r="I136" i="17" l="1"/>
  <c r="I6" i="3"/>
  <c r="L136" i="17"/>
  <c r="R136" i="17"/>
  <c r="I138" i="16"/>
  <c r="C15" i="3"/>
  <c r="C5" i="3" l="1"/>
  <c r="I5" i="3" s="1"/>
  <c r="I15" i="3"/>
  <c r="C16" i="17"/>
  <c r="C18" i="16"/>
  <c r="K18" i="16" l="1"/>
  <c r="C25" i="17"/>
  <c r="I25" i="17" s="1"/>
  <c r="L16" i="17"/>
  <c r="I16" i="17"/>
  <c r="R16" i="17"/>
  <c r="S16" i="17" s="1"/>
  <c r="K16" i="17"/>
  <c r="C27" i="16"/>
  <c r="I27" i="16" s="1"/>
  <c r="I18" i="16"/>
  <c r="K7" i="16" l="1"/>
  <c r="K27" i="16"/>
  <c r="C139" i="16"/>
  <c r="I139" i="16" s="1"/>
  <c r="I16" i="16" s="1"/>
  <c r="R25" i="17"/>
  <c r="R137" i="17" s="1"/>
  <c r="R15" i="17" s="1"/>
  <c r="S15" i="17" s="1"/>
  <c r="L25" i="17"/>
  <c r="L137" i="17" s="1"/>
  <c r="L15" i="17" s="1"/>
  <c r="K7" i="17"/>
  <c r="V16" i="17" s="1"/>
  <c r="C137" i="17"/>
  <c r="I137" i="17" s="1"/>
  <c r="I15" i="17" s="1"/>
  <c r="K25" i="17"/>
  <c r="C15" i="17" l="1"/>
  <c r="K137" i="17"/>
  <c r="K15" i="17" s="1"/>
  <c r="K139" i="16"/>
  <c r="K16" i="16" s="1"/>
  <c r="C16" i="16"/>
  <c r="V134" i="17"/>
  <c r="V130" i="17"/>
  <c r="V133" i="17"/>
  <c r="V129" i="17"/>
  <c r="V126" i="17"/>
  <c r="V122" i="17"/>
  <c r="V118" i="17"/>
  <c r="V125" i="17"/>
  <c r="V121" i="17"/>
  <c r="V116" i="17"/>
  <c r="V112" i="17"/>
  <c r="V108" i="17"/>
  <c r="V104" i="17"/>
  <c r="V100" i="17"/>
  <c r="V117" i="17"/>
  <c r="V113" i="17"/>
  <c r="V109" i="17"/>
  <c r="V105" i="17"/>
  <c r="V101" i="17"/>
  <c r="V97" i="17"/>
  <c r="V93" i="17"/>
  <c r="V89" i="17"/>
  <c r="V85" i="17"/>
  <c r="V81" i="17"/>
  <c r="V96" i="17"/>
  <c r="V92" i="17"/>
  <c r="V88" i="17"/>
  <c r="V84" i="17"/>
  <c r="V80" i="17"/>
  <c r="V77" i="17"/>
  <c r="V73" i="17"/>
  <c r="V69" i="17"/>
  <c r="V65" i="17"/>
  <c r="V61" i="17"/>
  <c r="V57" i="17"/>
  <c r="V53" i="17"/>
  <c r="V49" i="17"/>
  <c r="V45" i="17"/>
  <c r="V41" i="17"/>
  <c r="V37" i="17"/>
  <c r="V74" i="17"/>
  <c r="V70" i="17"/>
  <c r="V66" i="17"/>
  <c r="V62" i="17"/>
  <c r="V58" i="17"/>
  <c r="V54" i="17"/>
  <c r="V50" i="17"/>
  <c r="V46" i="17"/>
  <c r="V42" i="17"/>
  <c r="V38" i="17"/>
  <c r="V35" i="17"/>
  <c r="V31" i="17"/>
  <c r="V27" i="17"/>
  <c r="V22" i="17"/>
  <c r="V18" i="17"/>
  <c r="V34" i="17"/>
  <c r="V30" i="17"/>
  <c r="V26" i="17"/>
  <c r="V21" i="17"/>
  <c r="V17" i="17"/>
  <c r="V132" i="17"/>
  <c r="V135" i="17"/>
  <c r="V131" i="17"/>
  <c r="V127" i="17"/>
  <c r="V124" i="17"/>
  <c r="V120" i="17"/>
  <c r="V128" i="17"/>
  <c r="V123" i="17"/>
  <c r="V119" i="17"/>
  <c r="V114" i="17"/>
  <c r="V110" i="17"/>
  <c r="V106" i="17"/>
  <c r="V102" i="17"/>
  <c r="V98" i="17"/>
  <c r="V115" i="17"/>
  <c r="V111" i="17"/>
  <c r="V107" i="17"/>
  <c r="V103" i="17"/>
  <c r="V99" i="17"/>
  <c r="V95" i="17"/>
  <c r="V91" i="17"/>
  <c r="V87" i="17"/>
  <c r="V83" i="17"/>
  <c r="V79" i="17"/>
  <c r="V94" i="17"/>
  <c r="V86" i="17"/>
  <c r="V78" i="17"/>
  <c r="V71" i="17"/>
  <c r="V63" i="17"/>
  <c r="V55" i="17"/>
  <c r="V47" i="17"/>
  <c r="V39" i="17"/>
  <c r="V72" i="17"/>
  <c r="V64" i="17"/>
  <c r="V56" i="17"/>
  <c r="V48" i="17"/>
  <c r="V40" i="17"/>
  <c r="V33" i="17"/>
  <c r="V24" i="17"/>
  <c r="V28" i="17"/>
  <c r="V19" i="17"/>
  <c r="V90" i="17"/>
  <c r="V82" i="17"/>
  <c r="V75" i="17"/>
  <c r="V67" i="17"/>
  <c r="V59" i="17"/>
  <c r="V51" i="17"/>
  <c r="V43" i="17"/>
  <c r="V76" i="17"/>
  <c r="V68" i="17"/>
  <c r="V60" i="17"/>
  <c r="V52" i="17"/>
  <c r="V44" i="17"/>
  <c r="V36" i="17"/>
  <c r="V29" i="17"/>
  <c r="V20" i="17"/>
  <c r="V32" i="17"/>
  <c r="V23" i="17"/>
  <c r="V25" i="17" l="1"/>
  <c r="V136" i="17"/>
  <c r="K5" i="17"/>
  <c r="M66" i="17"/>
  <c r="N66" i="17" s="1"/>
  <c r="O66" i="17" s="1"/>
  <c r="P66" i="17" s="1"/>
  <c r="M74" i="17"/>
  <c r="N74" i="17" s="1"/>
  <c r="O74" i="17" s="1"/>
  <c r="P74" i="17" s="1"/>
  <c r="M92" i="17"/>
  <c r="N92" i="17" s="1"/>
  <c r="O92" i="17" s="1"/>
  <c r="P92" i="17" s="1"/>
  <c r="M96" i="17"/>
  <c r="N96" i="17" s="1"/>
  <c r="O96" i="17" s="1"/>
  <c r="P96" i="17" s="1"/>
  <c r="M64" i="17"/>
  <c r="N64" i="17" s="1"/>
  <c r="O64" i="17" s="1"/>
  <c r="P64" i="17" s="1"/>
  <c r="M72" i="17"/>
  <c r="N72" i="17" s="1"/>
  <c r="O72" i="17" s="1"/>
  <c r="P72" i="17" s="1"/>
  <c r="M128" i="17"/>
  <c r="N128" i="17" s="1"/>
  <c r="O128" i="17" s="1"/>
  <c r="P128" i="17" s="1"/>
  <c r="M123" i="17"/>
  <c r="N123" i="17" s="1"/>
  <c r="O123" i="17" s="1"/>
  <c r="P123" i="17" s="1"/>
  <c r="M132" i="17"/>
  <c r="N132" i="17" s="1"/>
  <c r="O132" i="17" s="1"/>
  <c r="P132" i="17" s="1"/>
  <c r="M120" i="17"/>
  <c r="N120" i="17" s="1"/>
  <c r="O120" i="17" s="1"/>
  <c r="P120" i="17" s="1"/>
  <c r="M115" i="17"/>
  <c r="N115" i="17" s="1"/>
  <c r="O115" i="17" s="1"/>
  <c r="P115" i="17" s="1"/>
  <c r="M107" i="17"/>
  <c r="N107" i="17" s="1"/>
  <c r="O107" i="17" s="1"/>
  <c r="P107" i="17" s="1"/>
  <c r="M101" i="17"/>
  <c r="N101" i="17" s="1"/>
  <c r="O101" i="17" s="1"/>
  <c r="P101" i="17" s="1"/>
  <c r="M89" i="17"/>
  <c r="N89" i="17" s="1"/>
  <c r="O89" i="17" s="1"/>
  <c r="P89" i="17" s="1"/>
  <c r="M88" i="17"/>
  <c r="N88" i="17" s="1"/>
  <c r="O88" i="17" s="1"/>
  <c r="P88" i="17" s="1"/>
  <c r="M73" i="17"/>
  <c r="N73" i="17" s="1"/>
  <c r="O73" i="17" s="1"/>
  <c r="P73" i="17" s="1"/>
  <c r="M57" i="17"/>
  <c r="N57" i="17" s="1"/>
  <c r="O57" i="17" s="1"/>
  <c r="P57" i="17" s="1"/>
  <c r="M41" i="17"/>
  <c r="N41" i="17" s="1"/>
  <c r="O41" i="17" s="1"/>
  <c r="P41" i="17" s="1"/>
  <c r="M50" i="17"/>
  <c r="N50" i="17" s="1"/>
  <c r="O50" i="17" s="1"/>
  <c r="P50" i="17" s="1"/>
  <c r="M31" i="17"/>
  <c r="N31" i="17" s="1"/>
  <c r="O31" i="17" s="1"/>
  <c r="P31" i="17" s="1"/>
  <c r="M134" i="17"/>
  <c r="N134" i="17" s="1"/>
  <c r="O134" i="17" s="1"/>
  <c r="P134" i="17" s="1"/>
  <c r="M126" i="17"/>
  <c r="N126" i="17" s="1"/>
  <c r="O126" i="17" s="1"/>
  <c r="P126" i="17" s="1"/>
  <c r="M116" i="17"/>
  <c r="N116" i="17" s="1"/>
  <c r="O116" i="17" s="1"/>
  <c r="P116" i="17" s="1"/>
  <c r="M108" i="17"/>
  <c r="N108" i="17" s="1"/>
  <c r="O108" i="17" s="1"/>
  <c r="P108" i="17" s="1"/>
  <c r="M95" i="17"/>
  <c r="N95" i="17" s="1"/>
  <c r="O95" i="17" s="1"/>
  <c r="P95" i="17" s="1"/>
  <c r="M79" i="17"/>
  <c r="N79" i="17" s="1"/>
  <c r="O79" i="17" s="1"/>
  <c r="P79" i="17" s="1"/>
  <c r="M75" i="17"/>
  <c r="N75" i="17" s="1"/>
  <c r="O75" i="17" s="1"/>
  <c r="P75" i="17" s="1"/>
  <c r="M59" i="17"/>
  <c r="N59" i="17" s="1"/>
  <c r="O59" i="17" s="1"/>
  <c r="P59" i="17" s="1"/>
  <c r="M43" i="17"/>
  <c r="N43" i="17" s="1"/>
  <c r="O43" i="17" s="1"/>
  <c r="P43" i="17" s="1"/>
  <c r="M48" i="17"/>
  <c r="N48" i="17" s="1"/>
  <c r="O48" i="17" s="1"/>
  <c r="P48" i="17" s="1"/>
  <c r="M26" i="17"/>
  <c r="N26" i="17" s="1"/>
  <c r="O26" i="17" s="1"/>
  <c r="M124" i="17"/>
  <c r="N124" i="17" s="1"/>
  <c r="O124" i="17" s="1"/>
  <c r="P124" i="17" s="1"/>
  <c r="M118" i="17"/>
  <c r="N118" i="17" s="1"/>
  <c r="O118" i="17" s="1"/>
  <c r="P118" i="17" s="1"/>
  <c r="M111" i="17"/>
  <c r="N111" i="17" s="1"/>
  <c r="O111" i="17" s="1"/>
  <c r="P111" i="17" s="1"/>
  <c r="M93" i="17"/>
  <c r="N93" i="17" s="1"/>
  <c r="O93" i="17" s="1"/>
  <c r="P93" i="17" s="1"/>
  <c r="M84" i="17"/>
  <c r="N84" i="17" s="1"/>
  <c r="O84" i="17" s="1"/>
  <c r="P84" i="17" s="1"/>
  <c r="M69" i="17"/>
  <c r="N69" i="17" s="1"/>
  <c r="O69" i="17" s="1"/>
  <c r="P69" i="17" s="1"/>
  <c r="M53" i="17"/>
  <c r="N53" i="17" s="1"/>
  <c r="O53" i="17" s="1"/>
  <c r="P53" i="17" s="1"/>
  <c r="M37" i="17"/>
  <c r="N37" i="17" s="1"/>
  <c r="O37" i="17" s="1"/>
  <c r="P37" i="17" s="1"/>
  <c r="M46" i="17"/>
  <c r="N46" i="17" s="1"/>
  <c r="O46" i="17" s="1"/>
  <c r="P46" i="17" s="1"/>
  <c r="M35" i="17"/>
  <c r="N35" i="17" s="1"/>
  <c r="O35" i="17" s="1"/>
  <c r="P35" i="17" s="1"/>
  <c r="M34" i="17"/>
  <c r="N34" i="17" s="1"/>
  <c r="O34" i="17" s="1"/>
  <c r="P34" i="17" s="1"/>
  <c r="M130" i="17"/>
  <c r="N130" i="17" s="1"/>
  <c r="O130" i="17" s="1"/>
  <c r="P130" i="17" s="1"/>
  <c r="M102" i="17"/>
  <c r="N102" i="17" s="1"/>
  <c r="O102" i="17" s="1"/>
  <c r="P102" i="17" s="1"/>
  <c r="M112" i="17"/>
  <c r="N112" i="17" s="1"/>
  <c r="O112" i="17" s="1"/>
  <c r="P112" i="17" s="1"/>
  <c r="M106" i="17"/>
  <c r="N106" i="17" s="1"/>
  <c r="O106" i="17" s="1"/>
  <c r="P106" i="17" s="1"/>
  <c r="M91" i="17"/>
  <c r="N91" i="17" s="1"/>
  <c r="O91" i="17" s="1"/>
  <c r="P91" i="17" s="1"/>
  <c r="M90" i="17"/>
  <c r="N90" i="17" s="1"/>
  <c r="O90" i="17" s="1"/>
  <c r="P90" i="17" s="1"/>
  <c r="M71" i="17"/>
  <c r="N71" i="17" s="1"/>
  <c r="O71" i="17" s="1"/>
  <c r="P71" i="17" s="1"/>
  <c r="M55" i="17"/>
  <c r="N55" i="17" s="1"/>
  <c r="O55" i="17" s="1"/>
  <c r="P55" i="17" s="1"/>
  <c r="M39" i="17"/>
  <c r="N39" i="17" s="1"/>
  <c r="O39" i="17" s="1"/>
  <c r="P39" i="17" s="1"/>
  <c r="M52" i="17"/>
  <c r="N52" i="17" s="1"/>
  <c r="O52" i="17" s="1"/>
  <c r="P52" i="17" s="1"/>
  <c r="M29" i="17"/>
  <c r="N29" i="17" s="1"/>
  <c r="O29" i="17" s="1"/>
  <c r="P29" i="17" s="1"/>
  <c r="M33" i="17"/>
  <c r="N33" i="17" s="1"/>
  <c r="O33" i="17" s="1"/>
  <c r="P33" i="17" s="1"/>
  <c r="M28" i="17"/>
  <c r="N28" i="17" s="1"/>
  <c r="O28" i="17" s="1"/>
  <c r="P28" i="17" s="1"/>
  <c r="M77" i="17"/>
  <c r="N77" i="17" s="1"/>
  <c r="O77" i="17" s="1"/>
  <c r="P77" i="17" s="1"/>
  <c r="M45" i="17"/>
  <c r="N45" i="17" s="1"/>
  <c r="O45" i="17" s="1"/>
  <c r="P45" i="17" s="1"/>
  <c r="M38" i="17"/>
  <c r="N38" i="17" s="1"/>
  <c r="O38" i="17" s="1"/>
  <c r="P38" i="17" s="1"/>
  <c r="M122" i="17"/>
  <c r="N122" i="17" s="1"/>
  <c r="O122" i="17" s="1"/>
  <c r="P122" i="17" s="1"/>
  <c r="M109" i="17"/>
  <c r="N109" i="17" s="1"/>
  <c r="O109" i="17" s="1"/>
  <c r="P109" i="17" s="1"/>
  <c r="M83" i="17"/>
  <c r="N83" i="17" s="1"/>
  <c r="O83" i="17" s="1"/>
  <c r="P83" i="17" s="1"/>
  <c r="M63" i="17"/>
  <c r="N63" i="17" s="1"/>
  <c r="O63" i="17" s="1"/>
  <c r="P63" i="17" s="1"/>
  <c r="M47" i="17"/>
  <c r="N47" i="17" s="1"/>
  <c r="O47" i="17" s="1"/>
  <c r="P47" i="17" s="1"/>
  <c r="M44" i="17"/>
  <c r="N44" i="17" s="1"/>
  <c r="O44" i="17" s="1"/>
  <c r="P44" i="17" s="1"/>
  <c r="M36" i="17"/>
  <c r="N36" i="17" s="1"/>
  <c r="O36" i="17" s="1"/>
  <c r="P36" i="17" s="1"/>
  <c r="M62" i="17"/>
  <c r="N62" i="17" s="1"/>
  <c r="O62" i="17" s="1"/>
  <c r="P62" i="17" s="1"/>
  <c r="M70" i="17"/>
  <c r="N70" i="17" s="1"/>
  <c r="O70" i="17" s="1"/>
  <c r="P70" i="17" s="1"/>
  <c r="M78" i="17"/>
  <c r="N78" i="17" s="1"/>
  <c r="O78" i="17" s="1"/>
  <c r="P78" i="17" s="1"/>
  <c r="M94" i="17"/>
  <c r="N94" i="17" s="1"/>
  <c r="O94" i="17" s="1"/>
  <c r="P94" i="17" s="1"/>
  <c r="M127" i="17"/>
  <c r="N127" i="17" s="1"/>
  <c r="O127" i="17" s="1"/>
  <c r="P127" i="17" s="1"/>
  <c r="M68" i="17"/>
  <c r="N68" i="17" s="1"/>
  <c r="O68" i="17" s="1"/>
  <c r="P68" i="17" s="1"/>
  <c r="M76" i="17"/>
  <c r="N76" i="17" s="1"/>
  <c r="O76" i="17" s="1"/>
  <c r="P76" i="17" s="1"/>
  <c r="M121" i="17"/>
  <c r="N121" i="17" s="1"/>
  <c r="O121" i="17" s="1"/>
  <c r="P121" i="17" s="1"/>
  <c r="M125" i="17"/>
  <c r="N125" i="17" s="1"/>
  <c r="O125" i="17" s="1"/>
  <c r="P125" i="17" s="1"/>
  <c r="M129" i="17"/>
  <c r="N129" i="17" s="1"/>
  <c r="O129" i="17" s="1"/>
  <c r="P129" i="17" s="1"/>
  <c r="M100" i="17"/>
  <c r="N100" i="17" s="1"/>
  <c r="O100" i="17" s="1"/>
  <c r="P100" i="17" s="1"/>
  <c r="M110" i="17"/>
  <c r="N110" i="17" s="1"/>
  <c r="O110" i="17" s="1"/>
  <c r="P110" i="17" s="1"/>
  <c r="M104" i="17"/>
  <c r="N104" i="17" s="1"/>
  <c r="O104" i="17" s="1"/>
  <c r="P104" i="17" s="1"/>
  <c r="M97" i="17"/>
  <c r="N97" i="17" s="1"/>
  <c r="O97" i="17" s="1"/>
  <c r="P97" i="17" s="1"/>
  <c r="M81" i="17"/>
  <c r="N81" i="17" s="1"/>
  <c r="O81" i="17" s="1"/>
  <c r="P81" i="17" s="1"/>
  <c r="M80" i="17"/>
  <c r="N80" i="17" s="1"/>
  <c r="O80" i="17" s="1"/>
  <c r="P80" i="17" s="1"/>
  <c r="M65" i="17"/>
  <c r="N65" i="17" s="1"/>
  <c r="O65" i="17" s="1"/>
  <c r="P65" i="17" s="1"/>
  <c r="M49" i="17"/>
  <c r="N49" i="17" s="1"/>
  <c r="O49" i="17" s="1"/>
  <c r="P49" i="17" s="1"/>
  <c r="M58" i="17"/>
  <c r="N58" i="17" s="1"/>
  <c r="O58" i="17" s="1"/>
  <c r="P58" i="17" s="1"/>
  <c r="M42" i="17"/>
  <c r="N42" i="17" s="1"/>
  <c r="O42" i="17" s="1"/>
  <c r="P42" i="17" s="1"/>
  <c r="M30" i="17"/>
  <c r="N30" i="17" s="1"/>
  <c r="O30" i="17" s="1"/>
  <c r="P30" i="17" s="1"/>
  <c r="M131" i="17"/>
  <c r="N131" i="17" s="1"/>
  <c r="O131" i="17" s="1"/>
  <c r="P131" i="17" s="1"/>
  <c r="M98" i="17"/>
  <c r="N98" i="17" s="1"/>
  <c r="O98" i="17" s="1"/>
  <c r="P98" i="17" s="1"/>
  <c r="M113" i="17"/>
  <c r="N113" i="17" s="1"/>
  <c r="O113" i="17" s="1"/>
  <c r="P113" i="17" s="1"/>
  <c r="M99" i="17"/>
  <c r="N99" i="17" s="1"/>
  <c r="O99" i="17" s="1"/>
  <c r="P99" i="17" s="1"/>
  <c r="M87" i="17"/>
  <c r="N87" i="17" s="1"/>
  <c r="O87" i="17" s="1"/>
  <c r="P87" i="17" s="1"/>
  <c r="M86" i="17"/>
  <c r="N86" i="17" s="1"/>
  <c r="O86" i="17" s="1"/>
  <c r="P86" i="17" s="1"/>
  <c r="M67" i="17"/>
  <c r="N67" i="17" s="1"/>
  <c r="O67" i="17" s="1"/>
  <c r="P67" i="17" s="1"/>
  <c r="M51" i="17"/>
  <c r="N51" i="17" s="1"/>
  <c r="O51" i="17" s="1"/>
  <c r="P51" i="17" s="1"/>
  <c r="M56" i="17"/>
  <c r="N56" i="17" s="1"/>
  <c r="O56" i="17" s="1"/>
  <c r="P56" i="17" s="1"/>
  <c r="M40" i="17"/>
  <c r="N40" i="17" s="1"/>
  <c r="O40" i="17" s="1"/>
  <c r="P40" i="17" s="1"/>
  <c r="M133" i="17"/>
  <c r="N133" i="17" s="1"/>
  <c r="O133" i="17" s="1"/>
  <c r="P133" i="17" s="1"/>
  <c r="M119" i="17"/>
  <c r="N119" i="17" s="1"/>
  <c r="O119" i="17" s="1"/>
  <c r="P119" i="17" s="1"/>
  <c r="M114" i="17"/>
  <c r="N114" i="17" s="1"/>
  <c r="O114" i="17" s="1"/>
  <c r="P114" i="17" s="1"/>
  <c r="M105" i="17"/>
  <c r="N105" i="17" s="1"/>
  <c r="O105" i="17" s="1"/>
  <c r="P105" i="17" s="1"/>
  <c r="M85" i="17"/>
  <c r="N85" i="17" s="1"/>
  <c r="O85" i="17" s="1"/>
  <c r="P85" i="17" s="1"/>
  <c r="M61" i="17"/>
  <c r="N61" i="17" s="1"/>
  <c r="O61" i="17" s="1"/>
  <c r="P61" i="17" s="1"/>
  <c r="M54" i="17"/>
  <c r="N54" i="17" s="1"/>
  <c r="O54" i="17" s="1"/>
  <c r="P54" i="17" s="1"/>
  <c r="M27" i="17"/>
  <c r="N27" i="17" s="1"/>
  <c r="O27" i="17" s="1"/>
  <c r="P27" i="17" s="1"/>
  <c r="M135" i="17"/>
  <c r="N135" i="17" s="1"/>
  <c r="O135" i="17" s="1"/>
  <c r="P135" i="17" s="1"/>
  <c r="M117" i="17"/>
  <c r="N117" i="17" s="1"/>
  <c r="O117" i="17" s="1"/>
  <c r="P117" i="17" s="1"/>
  <c r="M103" i="17"/>
  <c r="N103" i="17" s="1"/>
  <c r="O103" i="17" s="1"/>
  <c r="P103" i="17" s="1"/>
  <c r="M82" i="17"/>
  <c r="N82" i="17" s="1"/>
  <c r="O82" i="17" s="1"/>
  <c r="P82" i="17" s="1"/>
  <c r="M60" i="17"/>
  <c r="N60" i="17" s="1"/>
  <c r="O60" i="17" s="1"/>
  <c r="P60" i="17" s="1"/>
  <c r="M32" i="17"/>
  <c r="N32" i="17" s="1"/>
  <c r="O32" i="17" s="1"/>
  <c r="P32" i="17" s="1"/>
  <c r="M19" i="17"/>
  <c r="N19" i="17" s="1"/>
  <c r="O19" i="17" s="1"/>
  <c r="P19" i="17" s="1"/>
  <c r="M24" i="17"/>
  <c r="N24" i="17" s="1"/>
  <c r="O24" i="17" s="1"/>
  <c r="P24" i="17" s="1"/>
  <c r="M23" i="17"/>
  <c r="N23" i="17" s="1"/>
  <c r="O23" i="17" s="1"/>
  <c r="P23" i="17" s="1"/>
  <c r="M21" i="17"/>
  <c r="N21" i="17" s="1"/>
  <c r="O21" i="17" s="1"/>
  <c r="P21" i="17" s="1"/>
  <c r="M17" i="17"/>
  <c r="N17" i="17" s="1"/>
  <c r="O17" i="17" s="1"/>
  <c r="P17" i="17" s="1"/>
  <c r="M22" i="17"/>
  <c r="N22" i="17" s="1"/>
  <c r="O22" i="17" s="1"/>
  <c r="P22" i="17" s="1"/>
  <c r="M20" i="17"/>
  <c r="N20" i="17" s="1"/>
  <c r="O20" i="17" s="1"/>
  <c r="P20" i="17" s="1"/>
  <c r="M18" i="17"/>
  <c r="N18" i="17" s="1"/>
  <c r="O18" i="17" s="1"/>
  <c r="P18" i="17" s="1"/>
  <c r="M16" i="17"/>
  <c r="N16" i="17" s="1"/>
  <c r="O16" i="17" s="1"/>
  <c r="K5" i="16"/>
  <c r="L29" i="16" s="1"/>
  <c r="L18" i="16" l="1"/>
  <c r="L70" i="16"/>
  <c r="L106" i="16"/>
  <c r="L45" i="16"/>
  <c r="L63" i="16"/>
  <c r="L81" i="16"/>
  <c r="L109" i="16"/>
  <c r="L88" i="16"/>
  <c r="L127" i="16"/>
  <c r="L124" i="16"/>
  <c r="L78" i="16"/>
  <c r="L77" i="16"/>
  <c r="L21" i="16"/>
  <c r="L134" i="16"/>
  <c r="L31" i="16"/>
  <c r="L95" i="16"/>
  <c r="L42" i="16"/>
  <c r="L60" i="16"/>
  <c r="L49" i="16"/>
  <c r="L113" i="16"/>
  <c r="L96" i="16"/>
  <c r="L25" i="16"/>
  <c r="L22" i="16"/>
  <c r="L91" i="16"/>
  <c r="M29" i="16"/>
  <c r="T20" i="17"/>
  <c r="U20" i="17" s="1"/>
  <c r="Q20" i="17"/>
  <c r="T17" i="17"/>
  <c r="U17" i="17" s="1"/>
  <c r="Q17" i="17"/>
  <c r="T23" i="17"/>
  <c r="U23" i="17" s="1"/>
  <c r="Q23" i="17"/>
  <c r="T19" i="17"/>
  <c r="U19" i="17" s="1"/>
  <c r="Q19" i="17"/>
  <c r="T60" i="17"/>
  <c r="U60" i="17" s="1"/>
  <c r="Q60" i="17"/>
  <c r="T103" i="17"/>
  <c r="U103" i="17" s="1"/>
  <c r="Q103" i="17"/>
  <c r="T135" i="17"/>
  <c r="U135" i="17" s="1"/>
  <c r="Q135" i="17"/>
  <c r="T54" i="17"/>
  <c r="U54" i="17" s="1"/>
  <c r="Q54" i="17"/>
  <c r="T85" i="17"/>
  <c r="U85" i="17" s="1"/>
  <c r="Q85" i="17"/>
  <c r="T114" i="17"/>
  <c r="U114" i="17" s="1"/>
  <c r="Q114" i="17"/>
  <c r="T133" i="17"/>
  <c r="U133" i="17" s="1"/>
  <c r="Q133" i="17"/>
  <c r="T56" i="17"/>
  <c r="U56" i="17" s="1"/>
  <c r="Q56" i="17"/>
  <c r="T67" i="17"/>
  <c r="U67" i="17" s="1"/>
  <c r="Q67" i="17"/>
  <c r="T87" i="17"/>
  <c r="U87" i="17" s="1"/>
  <c r="Q87" i="17"/>
  <c r="T113" i="17"/>
  <c r="U113" i="17" s="1"/>
  <c r="Q113" i="17"/>
  <c r="T131" i="17"/>
  <c r="U131" i="17" s="1"/>
  <c r="Q131" i="17"/>
  <c r="T42" i="17"/>
  <c r="U42" i="17" s="1"/>
  <c r="Q42" i="17"/>
  <c r="T49" i="17"/>
  <c r="U49" i="17" s="1"/>
  <c r="Q49" i="17"/>
  <c r="T80" i="17"/>
  <c r="U80" i="17" s="1"/>
  <c r="Q80" i="17"/>
  <c r="T97" i="17"/>
  <c r="U97" i="17" s="1"/>
  <c r="Q97" i="17"/>
  <c r="T110" i="17"/>
  <c r="U110" i="17" s="1"/>
  <c r="Q110" i="17"/>
  <c r="T129" i="17"/>
  <c r="U129" i="17" s="1"/>
  <c r="Q129" i="17"/>
  <c r="T121" i="17"/>
  <c r="U121" i="17" s="1"/>
  <c r="Q121" i="17"/>
  <c r="T68" i="17"/>
  <c r="U68" i="17" s="1"/>
  <c r="Q68" i="17"/>
  <c r="T94" i="17"/>
  <c r="U94" i="17" s="1"/>
  <c r="Q94" i="17"/>
  <c r="T70" i="17"/>
  <c r="U70" i="17" s="1"/>
  <c r="Q70" i="17"/>
  <c r="T36" i="17"/>
  <c r="U36" i="17" s="1"/>
  <c r="Q36" i="17"/>
  <c r="T47" i="17"/>
  <c r="U47" i="17" s="1"/>
  <c r="Q47" i="17"/>
  <c r="T83" i="17"/>
  <c r="U83" i="17" s="1"/>
  <c r="Q83" i="17"/>
  <c r="T122" i="17"/>
  <c r="U122" i="17" s="1"/>
  <c r="Q122" i="17"/>
  <c r="T45" i="17"/>
  <c r="U45" i="17" s="1"/>
  <c r="Q45" i="17"/>
  <c r="T28" i="17"/>
  <c r="U28" i="17" s="1"/>
  <c r="Q28" i="17"/>
  <c r="T29" i="17"/>
  <c r="U29" i="17" s="1"/>
  <c r="Q29" i="17"/>
  <c r="T39" i="17"/>
  <c r="U39" i="17" s="1"/>
  <c r="Q39" i="17"/>
  <c r="T71" i="17"/>
  <c r="U71" i="17" s="1"/>
  <c r="Q71" i="17"/>
  <c r="T91" i="17"/>
  <c r="U91" i="17" s="1"/>
  <c r="Q91" i="17"/>
  <c r="T112" i="17"/>
  <c r="U112" i="17" s="1"/>
  <c r="Q112" i="17"/>
  <c r="T130" i="17"/>
  <c r="U130" i="17" s="1"/>
  <c r="Q130" i="17"/>
  <c r="T35" i="17"/>
  <c r="U35" i="17" s="1"/>
  <c r="Q35" i="17"/>
  <c r="T37" i="17"/>
  <c r="U37" i="17" s="1"/>
  <c r="Q37" i="17"/>
  <c r="T69" i="17"/>
  <c r="U69" i="17" s="1"/>
  <c r="Q69" i="17"/>
  <c r="T93" i="17"/>
  <c r="U93" i="17" s="1"/>
  <c r="Q93" i="17"/>
  <c r="T118" i="17"/>
  <c r="U118" i="17" s="1"/>
  <c r="Q118" i="17"/>
  <c r="T43" i="17"/>
  <c r="U43" i="17" s="1"/>
  <c r="Q43" i="17"/>
  <c r="T75" i="17"/>
  <c r="U75" i="17" s="1"/>
  <c r="Q75" i="17"/>
  <c r="T95" i="17"/>
  <c r="U95" i="17" s="1"/>
  <c r="Q95" i="17"/>
  <c r="T116" i="17"/>
  <c r="U116" i="17" s="1"/>
  <c r="Q116" i="17"/>
  <c r="T134" i="17"/>
  <c r="U134" i="17" s="1"/>
  <c r="Q134" i="17"/>
  <c r="T50" i="17"/>
  <c r="U50" i="17" s="1"/>
  <c r="Q50" i="17"/>
  <c r="T57" i="17"/>
  <c r="U57" i="17" s="1"/>
  <c r="Q57" i="17"/>
  <c r="T88" i="17"/>
  <c r="U88" i="17" s="1"/>
  <c r="Q88" i="17"/>
  <c r="T101" i="17"/>
  <c r="U101" i="17" s="1"/>
  <c r="Q101" i="17"/>
  <c r="T115" i="17"/>
  <c r="U115" i="17" s="1"/>
  <c r="Q115" i="17"/>
  <c r="T132" i="17"/>
  <c r="U132" i="17" s="1"/>
  <c r="Q132" i="17"/>
  <c r="T128" i="17"/>
  <c r="U128" i="17" s="1"/>
  <c r="Q128" i="17"/>
  <c r="T64" i="17"/>
  <c r="U64" i="17" s="1"/>
  <c r="Q64" i="17"/>
  <c r="T92" i="17"/>
  <c r="U92" i="17" s="1"/>
  <c r="Q92" i="17"/>
  <c r="T66" i="17"/>
  <c r="U66" i="17" s="1"/>
  <c r="Q66" i="17"/>
  <c r="T18" i="17"/>
  <c r="U18" i="17" s="1"/>
  <c r="Q18" i="17"/>
  <c r="T22" i="17"/>
  <c r="U22" i="17" s="1"/>
  <c r="Q22" i="17"/>
  <c r="T21" i="17"/>
  <c r="U21" i="17" s="1"/>
  <c r="Q21" i="17"/>
  <c r="T24" i="17"/>
  <c r="U24" i="17" s="1"/>
  <c r="Q24" i="17"/>
  <c r="T32" i="17"/>
  <c r="U32" i="17" s="1"/>
  <c r="Q32" i="17"/>
  <c r="T82" i="17"/>
  <c r="U82" i="17" s="1"/>
  <c r="Q82" i="17"/>
  <c r="T117" i="17"/>
  <c r="U117" i="17" s="1"/>
  <c r="Q117" i="17"/>
  <c r="T27" i="17"/>
  <c r="U27" i="17" s="1"/>
  <c r="Q27" i="17"/>
  <c r="T61" i="17"/>
  <c r="U61" i="17" s="1"/>
  <c r="Q61" i="17"/>
  <c r="T105" i="17"/>
  <c r="U105" i="17" s="1"/>
  <c r="Q105" i="17"/>
  <c r="T119" i="17"/>
  <c r="U119" i="17" s="1"/>
  <c r="Q119" i="17"/>
  <c r="T40" i="17"/>
  <c r="U40" i="17" s="1"/>
  <c r="Q40" i="17"/>
  <c r="T51" i="17"/>
  <c r="U51" i="17" s="1"/>
  <c r="Q51" i="17"/>
  <c r="T86" i="17"/>
  <c r="U86" i="17" s="1"/>
  <c r="Q86" i="17"/>
  <c r="T99" i="17"/>
  <c r="U99" i="17" s="1"/>
  <c r="Q99" i="17"/>
  <c r="T98" i="17"/>
  <c r="U98" i="17" s="1"/>
  <c r="Q98" i="17"/>
  <c r="T30" i="17"/>
  <c r="U30" i="17" s="1"/>
  <c r="Q30" i="17"/>
  <c r="T58" i="17"/>
  <c r="U58" i="17" s="1"/>
  <c r="Q58" i="17"/>
  <c r="T65" i="17"/>
  <c r="U65" i="17" s="1"/>
  <c r="Q65" i="17"/>
  <c r="T81" i="17"/>
  <c r="U81" i="17" s="1"/>
  <c r="Q81" i="17"/>
  <c r="T104" i="17"/>
  <c r="U104" i="17" s="1"/>
  <c r="Q104" i="17"/>
  <c r="T100" i="17"/>
  <c r="U100" i="17" s="1"/>
  <c r="Q100" i="17"/>
  <c r="T125" i="17"/>
  <c r="U125" i="17" s="1"/>
  <c r="Q125" i="17"/>
  <c r="T76" i="17"/>
  <c r="U76" i="17" s="1"/>
  <c r="Q76" i="17"/>
  <c r="T127" i="17"/>
  <c r="U127" i="17" s="1"/>
  <c r="Q127" i="17"/>
  <c r="T78" i="17"/>
  <c r="U78" i="17" s="1"/>
  <c r="Q78" i="17"/>
  <c r="T62" i="17"/>
  <c r="U62" i="17" s="1"/>
  <c r="Q62" i="17"/>
  <c r="T44" i="17"/>
  <c r="U44" i="17" s="1"/>
  <c r="Q44" i="17"/>
  <c r="T63" i="17"/>
  <c r="U63" i="17" s="1"/>
  <c r="Q63" i="17"/>
  <c r="T109" i="17"/>
  <c r="U109" i="17" s="1"/>
  <c r="Q109" i="17"/>
  <c r="T38" i="17"/>
  <c r="U38" i="17" s="1"/>
  <c r="Q38" i="17"/>
  <c r="T77" i="17"/>
  <c r="U77" i="17" s="1"/>
  <c r="Q77" i="17"/>
  <c r="T33" i="17"/>
  <c r="U33" i="17" s="1"/>
  <c r="Q33" i="17"/>
  <c r="T52" i="17"/>
  <c r="U52" i="17" s="1"/>
  <c r="Q52" i="17"/>
  <c r="T55" i="17"/>
  <c r="U55" i="17" s="1"/>
  <c r="Q55" i="17"/>
  <c r="T90" i="17"/>
  <c r="U90" i="17" s="1"/>
  <c r="Q90" i="17"/>
  <c r="T106" i="17"/>
  <c r="U106" i="17" s="1"/>
  <c r="Q106" i="17"/>
  <c r="T102" i="17"/>
  <c r="U102" i="17" s="1"/>
  <c r="Q102" i="17"/>
  <c r="T34" i="17"/>
  <c r="U34" i="17" s="1"/>
  <c r="Q34" i="17"/>
  <c r="T46" i="17"/>
  <c r="U46" i="17" s="1"/>
  <c r="Q46" i="17"/>
  <c r="T53" i="17"/>
  <c r="U53" i="17" s="1"/>
  <c r="Q53" i="17"/>
  <c r="T84" i="17"/>
  <c r="U84" i="17" s="1"/>
  <c r="Q84" i="17"/>
  <c r="T111" i="17"/>
  <c r="U111" i="17" s="1"/>
  <c r="Q111" i="17"/>
  <c r="T124" i="17"/>
  <c r="U124" i="17" s="1"/>
  <c r="Q124" i="17"/>
  <c r="T48" i="17"/>
  <c r="U48" i="17" s="1"/>
  <c r="Q48" i="17"/>
  <c r="T59" i="17"/>
  <c r="U59" i="17" s="1"/>
  <c r="Q59" i="17"/>
  <c r="T79" i="17"/>
  <c r="U79" i="17" s="1"/>
  <c r="Q79" i="17"/>
  <c r="T108" i="17"/>
  <c r="U108" i="17" s="1"/>
  <c r="Q108" i="17"/>
  <c r="T126" i="17"/>
  <c r="U126" i="17" s="1"/>
  <c r="Q126" i="17"/>
  <c r="T31" i="17"/>
  <c r="U31" i="17" s="1"/>
  <c r="Q31" i="17"/>
  <c r="T41" i="17"/>
  <c r="U41" i="17" s="1"/>
  <c r="Q41" i="17"/>
  <c r="T73" i="17"/>
  <c r="U73" i="17" s="1"/>
  <c r="Q73" i="17"/>
  <c r="T89" i="17"/>
  <c r="U89" i="17" s="1"/>
  <c r="Q89" i="17"/>
  <c r="T107" i="17"/>
  <c r="U107" i="17" s="1"/>
  <c r="Q107" i="17"/>
  <c r="T120" i="17"/>
  <c r="U120" i="17" s="1"/>
  <c r="Q120" i="17"/>
  <c r="T123" i="17"/>
  <c r="U123" i="17" s="1"/>
  <c r="Q123" i="17"/>
  <c r="T72" i="17"/>
  <c r="U72" i="17" s="1"/>
  <c r="Q72" i="17"/>
  <c r="T96" i="17"/>
  <c r="U96" i="17" s="1"/>
  <c r="Q96" i="17"/>
  <c r="T74" i="17"/>
  <c r="U74" i="17" s="1"/>
  <c r="Q74" i="17"/>
  <c r="L35" i="16"/>
  <c r="L36" i="16"/>
  <c r="L61" i="16"/>
  <c r="L93" i="16"/>
  <c r="L125" i="16"/>
  <c r="L38" i="16"/>
  <c r="L102" i="16"/>
  <c r="L56" i="16"/>
  <c r="L120" i="16"/>
  <c r="L47" i="16"/>
  <c r="L79" i="16"/>
  <c r="L111" i="16"/>
  <c r="L23" i="16"/>
  <c r="L74" i="16"/>
  <c r="L28" i="16"/>
  <c r="L92" i="16"/>
  <c r="L33" i="16"/>
  <c r="L65" i="16"/>
  <c r="L97" i="16"/>
  <c r="L129" i="16"/>
  <c r="L46" i="16"/>
  <c r="L110" i="16"/>
  <c r="L64" i="16"/>
  <c r="L128" i="16"/>
  <c r="L59" i="16"/>
  <c r="L123" i="16"/>
  <c r="L130" i="16"/>
  <c r="L37" i="16"/>
  <c r="L53" i="16"/>
  <c r="L69" i="16"/>
  <c r="L85" i="16"/>
  <c r="L101" i="16"/>
  <c r="L117" i="16"/>
  <c r="L133" i="16"/>
  <c r="L30" i="16"/>
  <c r="L54" i="16"/>
  <c r="L86" i="16"/>
  <c r="L118" i="16"/>
  <c r="L40" i="16"/>
  <c r="L72" i="16"/>
  <c r="L104" i="16"/>
  <c r="L136" i="16"/>
  <c r="L39" i="16"/>
  <c r="L55" i="16"/>
  <c r="L71" i="16"/>
  <c r="L87" i="16"/>
  <c r="L103" i="16"/>
  <c r="L119" i="16"/>
  <c r="L135" i="16"/>
  <c r="L32" i="16"/>
  <c r="L58" i="16"/>
  <c r="L90" i="16"/>
  <c r="L122" i="16"/>
  <c r="L44" i="16"/>
  <c r="L76" i="16"/>
  <c r="L108" i="16"/>
  <c r="L20" i="16"/>
  <c r="L41" i="16"/>
  <c r="L57" i="16"/>
  <c r="L73" i="16"/>
  <c r="L89" i="16"/>
  <c r="L105" i="16"/>
  <c r="L121" i="16"/>
  <c r="L137" i="16"/>
  <c r="L34" i="16"/>
  <c r="L62" i="16"/>
  <c r="L94" i="16"/>
  <c r="L126" i="16"/>
  <c r="L48" i="16"/>
  <c r="L80" i="16"/>
  <c r="L112" i="16"/>
  <c r="L24" i="16"/>
  <c r="L43" i="16"/>
  <c r="L75" i="16"/>
  <c r="L107" i="16"/>
  <c r="L19" i="16"/>
  <c r="L66" i="16"/>
  <c r="L84" i="16"/>
  <c r="L98" i="16"/>
  <c r="L52" i="16"/>
  <c r="L116" i="16"/>
  <c r="P26" i="17"/>
  <c r="Q26" i="17" s="1"/>
  <c r="V137" i="17"/>
  <c r="V15" i="17" s="1"/>
  <c r="W14" i="17" s="1"/>
  <c r="L51" i="16"/>
  <c r="L67" i="16"/>
  <c r="L83" i="16"/>
  <c r="L99" i="16"/>
  <c r="L115" i="16"/>
  <c r="L131" i="16"/>
  <c r="L50" i="16"/>
  <c r="L82" i="16"/>
  <c r="L114" i="16"/>
  <c r="L26" i="16"/>
  <c r="L68" i="16"/>
  <c r="L100" i="16"/>
  <c r="L132" i="16"/>
  <c r="P16" i="17"/>
  <c r="Q16" i="17" l="1"/>
  <c r="T16" i="17"/>
  <c r="M96" i="16"/>
  <c r="M21" i="16"/>
  <c r="M127" i="16"/>
  <c r="M63" i="16"/>
  <c r="M91" i="16"/>
  <c r="M113" i="16"/>
  <c r="M95" i="16"/>
  <c r="M77" i="16"/>
  <c r="M88" i="16"/>
  <c r="M45" i="16"/>
  <c r="M22" i="16"/>
  <c r="M49" i="16"/>
  <c r="M31" i="16"/>
  <c r="M78" i="16"/>
  <c r="M106" i="16"/>
  <c r="M25" i="16"/>
  <c r="M60" i="16"/>
  <c r="M134" i="16"/>
  <c r="M124" i="16"/>
  <c r="M81" i="16"/>
  <c r="M70" i="16"/>
  <c r="M42" i="16"/>
  <c r="M109" i="16"/>
  <c r="R29" i="16"/>
  <c r="S29" i="16"/>
  <c r="N29" i="16"/>
  <c r="O29" i="16"/>
  <c r="M100" i="16"/>
  <c r="M26" i="16"/>
  <c r="M82" i="16"/>
  <c r="M18" i="16"/>
  <c r="L27" i="16"/>
  <c r="M115" i="16"/>
  <c r="M83" i="16"/>
  <c r="M51" i="16"/>
  <c r="M52" i="16"/>
  <c r="M84" i="16"/>
  <c r="M19" i="16"/>
  <c r="M75" i="16"/>
  <c r="M24" i="16"/>
  <c r="M80" i="16"/>
  <c r="M126" i="16"/>
  <c r="M62" i="16"/>
  <c r="M137" i="16"/>
  <c r="M105" i="16"/>
  <c r="M73" i="16"/>
  <c r="M41" i="16"/>
  <c r="M108" i="16"/>
  <c r="M44" i="16"/>
  <c r="M90" i="16"/>
  <c r="M32" i="16"/>
  <c r="M119" i="16"/>
  <c r="M87" i="16"/>
  <c r="M55" i="16"/>
  <c r="M136" i="16"/>
  <c r="M72" i="16"/>
  <c r="M118" i="16"/>
  <c r="M54" i="16"/>
  <c r="M133" i="16"/>
  <c r="M101" i="16"/>
  <c r="M69" i="16"/>
  <c r="M37" i="16"/>
  <c r="M123" i="16"/>
  <c r="M128" i="16"/>
  <c r="M110" i="16"/>
  <c r="M129" i="16"/>
  <c r="M65" i="16"/>
  <c r="M92" i="16"/>
  <c r="M74" i="16"/>
  <c r="M111" i="16"/>
  <c r="M47" i="16"/>
  <c r="M56" i="16"/>
  <c r="M38" i="16"/>
  <c r="M93" i="16"/>
  <c r="M36" i="16"/>
  <c r="M132" i="16"/>
  <c r="M68" i="16"/>
  <c r="M114" i="16"/>
  <c r="M50" i="16"/>
  <c r="M131" i="16"/>
  <c r="M99" i="16"/>
  <c r="M67" i="16"/>
  <c r="M116" i="16"/>
  <c r="M98" i="16"/>
  <c r="M66" i="16"/>
  <c r="M107" i="16"/>
  <c r="M43" i="16"/>
  <c r="M112" i="16"/>
  <c r="M48" i="16"/>
  <c r="M94" i="16"/>
  <c r="M34" i="16"/>
  <c r="M121" i="16"/>
  <c r="M89" i="16"/>
  <c r="M57" i="16"/>
  <c r="M20" i="16"/>
  <c r="M76" i="16"/>
  <c r="M122" i="16"/>
  <c r="M58" i="16"/>
  <c r="M135" i="16"/>
  <c r="M103" i="16"/>
  <c r="M71" i="16"/>
  <c r="M39" i="16"/>
  <c r="M104" i="16"/>
  <c r="M40" i="16"/>
  <c r="M86" i="16"/>
  <c r="M30" i="16"/>
  <c r="M117" i="16"/>
  <c r="M85" i="16"/>
  <c r="M53" i="16"/>
  <c r="M130" i="16"/>
  <c r="M59" i="16"/>
  <c r="M64" i="16"/>
  <c r="M46" i="16"/>
  <c r="M97" i="16"/>
  <c r="M33" i="16"/>
  <c r="M28" i="16"/>
  <c r="L138" i="16"/>
  <c r="M23" i="16"/>
  <c r="M79" i="16"/>
  <c r="M120" i="16"/>
  <c r="M102" i="16"/>
  <c r="M125" i="16"/>
  <c r="M61" i="16"/>
  <c r="M35" i="16"/>
  <c r="T26" i="17"/>
  <c r="U26" i="17" s="1"/>
  <c r="P136" i="17"/>
  <c r="P25" i="17"/>
  <c r="W36" i="17"/>
  <c r="X36" i="17" s="1"/>
  <c r="W32" i="17"/>
  <c r="X32" i="17" s="1"/>
  <c r="W44" i="17"/>
  <c r="X44" i="17" s="1"/>
  <c r="W76" i="17"/>
  <c r="X76" i="17" s="1"/>
  <c r="W67" i="17"/>
  <c r="X67" i="17" s="1"/>
  <c r="W19" i="17"/>
  <c r="X19" i="17" s="1"/>
  <c r="W16" i="17"/>
  <c r="X16" i="17" s="1"/>
  <c r="W48" i="17"/>
  <c r="X48" i="17" s="1"/>
  <c r="W39" i="17"/>
  <c r="X39" i="17" s="1"/>
  <c r="W71" i="17"/>
  <c r="X71" i="17" s="1"/>
  <c r="W79" i="17"/>
  <c r="X79" i="17" s="1"/>
  <c r="W95" i="17"/>
  <c r="X95" i="17" s="1"/>
  <c r="W111" i="17"/>
  <c r="X111" i="17" s="1"/>
  <c r="W106" i="17"/>
  <c r="X106" i="17" s="1"/>
  <c r="W123" i="17"/>
  <c r="X123" i="17" s="1"/>
  <c r="W127" i="17"/>
  <c r="X127" i="17" s="1"/>
  <c r="W17" i="17"/>
  <c r="X17" i="17" s="1"/>
  <c r="W26" i="17"/>
  <c r="X26" i="17" s="1"/>
  <c r="W22" i="17"/>
  <c r="X22" i="17" s="1"/>
  <c r="W38" i="17"/>
  <c r="X38" i="17" s="1"/>
  <c r="W54" i="17"/>
  <c r="X54" i="17" s="1"/>
  <c r="W70" i="17"/>
  <c r="X70" i="17" s="1"/>
  <c r="W45" i="17"/>
  <c r="X45" i="17" s="1"/>
  <c r="W61" i="17"/>
  <c r="X61" i="17" s="1"/>
  <c r="W77" i="17"/>
  <c r="X77" i="17" s="1"/>
  <c r="W92" i="17"/>
  <c r="X92" i="17" s="1"/>
  <c r="W89" i="17"/>
  <c r="X89" i="17" s="1"/>
  <c r="W105" i="17"/>
  <c r="X105" i="17" s="1"/>
  <c r="W100" i="17"/>
  <c r="X100" i="17" s="1"/>
  <c r="W116" i="17"/>
  <c r="X116" i="17" s="1"/>
  <c r="W122" i="17"/>
  <c r="X122" i="17" s="1"/>
  <c r="W130" i="17"/>
  <c r="X130" i="17" s="1"/>
  <c r="W20" i="17"/>
  <c r="X20" i="17" s="1"/>
  <c r="W43" i="17"/>
  <c r="X43" i="17" s="1"/>
  <c r="W75" i="17"/>
  <c r="X75" i="17" s="1"/>
  <c r="W28" i="17"/>
  <c r="X28" i="17" s="1"/>
  <c r="W40" i="17"/>
  <c r="X40" i="17" s="1"/>
  <c r="W72" i="17"/>
  <c r="X72" i="17" s="1"/>
  <c r="W63" i="17"/>
  <c r="X63" i="17" s="1"/>
  <c r="W94" i="17"/>
  <c r="X94" i="17" s="1"/>
  <c r="W91" i="17"/>
  <c r="X91" i="17" s="1"/>
  <c r="W107" i="17"/>
  <c r="X107" i="17" s="1"/>
  <c r="W102" i="17"/>
  <c r="X102" i="17" s="1"/>
  <c r="W119" i="17"/>
  <c r="X119" i="17" s="1"/>
  <c r="W124" i="17"/>
  <c r="X124" i="17" s="1"/>
  <c r="W132" i="17"/>
  <c r="X132" i="17" s="1"/>
  <c r="W30" i="17"/>
  <c r="X30" i="17" s="1"/>
  <c r="W27" i="17"/>
  <c r="X27" i="17" s="1"/>
  <c r="W42" i="17"/>
  <c r="X42" i="17" s="1"/>
  <c r="W58" i="17"/>
  <c r="X58" i="17" s="1"/>
  <c r="W74" i="17"/>
  <c r="X74" i="17" s="1"/>
  <c r="W49" i="17"/>
  <c r="X49" i="17" s="1"/>
  <c r="W65" i="17"/>
  <c r="X65" i="17" s="1"/>
  <c r="W80" i="17"/>
  <c r="X80" i="17" s="1"/>
  <c r="W96" i="17"/>
  <c r="X96" i="17" s="1"/>
  <c r="W93" i="17"/>
  <c r="X93" i="17" s="1"/>
  <c r="W109" i="17"/>
  <c r="X109" i="17" s="1"/>
  <c r="W104" i="17"/>
  <c r="X104" i="17" s="1"/>
  <c r="W121" i="17"/>
  <c r="X121" i="17" s="1"/>
  <c r="W126" i="17"/>
  <c r="X126" i="17" s="1"/>
  <c r="W134" i="17"/>
  <c r="X134" i="17" s="1"/>
  <c r="W68" i="17"/>
  <c r="X68" i="17" s="1"/>
  <c r="W29" i="17"/>
  <c r="X29" i="17" s="1"/>
  <c r="W60" i="17"/>
  <c r="X60" i="17" s="1"/>
  <c r="W51" i="17"/>
  <c r="X51" i="17" s="1"/>
  <c r="W82" i="17"/>
  <c r="X82" i="17" s="1"/>
  <c r="W33" i="17"/>
  <c r="X33" i="17" s="1"/>
  <c r="W64" i="17"/>
  <c r="X64" i="17" s="1"/>
  <c r="W55" i="17"/>
  <c r="X55" i="17" s="1"/>
  <c r="W86" i="17"/>
  <c r="X86" i="17" s="1"/>
  <c r="W87" i="17"/>
  <c r="X87" i="17" s="1"/>
  <c r="W103" i="17"/>
  <c r="X103" i="17" s="1"/>
  <c r="W98" i="17"/>
  <c r="X98" i="17" s="1"/>
  <c r="W114" i="17"/>
  <c r="X114" i="17" s="1"/>
  <c r="W120" i="17"/>
  <c r="X120" i="17" s="1"/>
  <c r="W135" i="17"/>
  <c r="X135" i="17" s="1"/>
  <c r="W34" i="17"/>
  <c r="X34" i="17" s="1"/>
  <c r="W31" i="17"/>
  <c r="X31" i="17" s="1"/>
  <c r="W46" i="17"/>
  <c r="X46" i="17" s="1"/>
  <c r="W62" i="17"/>
  <c r="X62" i="17" s="1"/>
  <c r="W37" i="17"/>
  <c r="X37" i="17" s="1"/>
  <c r="W53" i="17"/>
  <c r="X53" i="17" s="1"/>
  <c r="W69" i="17"/>
  <c r="X69" i="17" s="1"/>
  <c r="W84" i="17"/>
  <c r="X84" i="17" s="1"/>
  <c r="W81" i="17"/>
  <c r="X81" i="17" s="1"/>
  <c r="W97" i="17"/>
  <c r="X97" i="17" s="1"/>
  <c r="W113" i="17"/>
  <c r="X113" i="17" s="1"/>
  <c r="W108" i="17"/>
  <c r="X108" i="17" s="1"/>
  <c r="W125" i="17"/>
  <c r="X125" i="17" s="1"/>
  <c r="W129" i="17"/>
  <c r="X129" i="17" s="1"/>
  <c r="W23" i="17"/>
  <c r="X23" i="17" s="1"/>
  <c r="W52" i="17"/>
  <c r="X52" i="17" s="1"/>
  <c r="W59" i="17"/>
  <c r="X59" i="17" s="1"/>
  <c r="W90" i="17"/>
  <c r="X90" i="17" s="1"/>
  <c r="W24" i="17"/>
  <c r="X24" i="17" s="1"/>
  <c r="W56" i="17"/>
  <c r="X56" i="17" s="1"/>
  <c r="W47" i="17"/>
  <c r="X47" i="17" s="1"/>
  <c r="W78" i="17"/>
  <c r="X78" i="17" s="1"/>
  <c r="W83" i="17"/>
  <c r="X83" i="17" s="1"/>
  <c r="W99" i="17"/>
  <c r="X99" i="17" s="1"/>
  <c r="W115" i="17"/>
  <c r="X115" i="17" s="1"/>
  <c r="W110" i="17"/>
  <c r="X110" i="17" s="1"/>
  <c r="W128" i="17"/>
  <c r="X128" i="17" s="1"/>
  <c r="W131" i="17"/>
  <c r="X131" i="17" s="1"/>
  <c r="W21" i="17"/>
  <c r="X21" i="17" s="1"/>
  <c r="W18" i="17"/>
  <c r="X18" i="17" s="1"/>
  <c r="W35" i="17"/>
  <c r="X35" i="17" s="1"/>
  <c r="W50" i="17"/>
  <c r="X50" i="17" s="1"/>
  <c r="W66" i="17"/>
  <c r="X66" i="17" s="1"/>
  <c r="W41" i="17"/>
  <c r="X41" i="17" s="1"/>
  <c r="W57" i="17"/>
  <c r="X57" i="17" s="1"/>
  <c r="W73" i="17"/>
  <c r="X73" i="17" s="1"/>
  <c r="W88" i="17"/>
  <c r="X88" i="17" s="1"/>
  <c r="W85" i="17"/>
  <c r="X85" i="17" s="1"/>
  <c r="W101" i="17"/>
  <c r="X101" i="17" s="1"/>
  <c r="W117" i="17"/>
  <c r="X117" i="17" s="1"/>
  <c r="W112" i="17"/>
  <c r="X112" i="17" s="1"/>
  <c r="W118" i="17"/>
  <c r="X118" i="17" s="1"/>
  <c r="W133" i="17"/>
  <c r="X133" i="17" s="1"/>
  <c r="S18" i="16" l="1"/>
  <c r="R18" i="16"/>
  <c r="O21" i="16"/>
  <c r="S25" i="16"/>
  <c r="R22" i="16"/>
  <c r="R109" i="16"/>
  <c r="S42" i="16"/>
  <c r="S81" i="16"/>
  <c r="S134" i="16"/>
  <c r="R78" i="16"/>
  <c r="S49" i="16"/>
  <c r="S45" i="16"/>
  <c r="S77" i="16"/>
  <c r="S113" i="16"/>
  <c r="R63" i="16"/>
  <c r="R70" i="16"/>
  <c r="R124" i="16"/>
  <c r="R60" i="16"/>
  <c r="O106" i="16"/>
  <c r="R31" i="16"/>
  <c r="R88" i="16"/>
  <c r="R95" i="16"/>
  <c r="R91" i="16"/>
  <c r="O127" i="16"/>
  <c r="R96" i="16"/>
  <c r="U16" i="17"/>
  <c r="T25" i="17"/>
  <c r="R81" i="16"/>
  <c r="R113" i="16"/>
  <c r="N70" i="16"/>
  <c r="R134" i="16"/>
  <c r="O81" i="16"/>
  <c r="O25" i="16"/>
  <c r="N127" i="16"/>
  <c r="R25" i="16"/>
  <c r="N106" i="16"/>
  <c r="S127" i="16"/>
  <c r="N95" i="16"/>
  <c r="O22" i="16"/>
  <c r="S22" i="16"/>
  <c r="N60" i="16"/>
  <c r="S106" i="16"/>
  <c r="S78" i="16"/>
  <c r="N77" i="16"/>
  <c r="O45" i="16"/>
  <c r="R49" i="16"/>
  <c r="R45" i="16"/>
  <c r="O49" i="16"/>
  <c r="O124" i="16"/>
  <c r="N78" i="16"/>
  <c r="N49" i="16"/>
  <c r="S21" i="16"/>
  <c r="O63" i="16"/>
  <c r="O78" i="16"/>
  <c r="S63" i="16"/>
  <c r="R21" i="16"/>
  <c r="R77" i="16"/>
  <c r="O77" i="16"/>
  <c r="O113" i="16"/>
  <c r="N63" i="16"/>
  <c r="N21" i="16"/>
  <c r="O88" i="16"/>
  <c r="O91" i="16"/>
  <c r="O31" i="16"/>
  <c r="N22" i="16"/>
  <c r="R106" i="16"/>
  <c r="R127" i="16"/>
  <c r="N88" i="16"/>
  <c r="O134" i="16"/>
  <c r="N91" i="16"/>
  <c r="N31" i="16"/>
  <c r="O96" i="16"/>
  <c r="S31" i="16"/>
  <c r="S96" i="16"/>
  <c r="S88" i="16"/>
  <c r="S95" i="16"/>
  <c r="S91" i="16"/>
  <c r="N45" i="16"/>
  <c r="O95" i="16"/>
  <c r="N113" i="16"/>
  <c r="O42" i="16"/>
  <c r="N96" i="16"/>
  <c r="O70" i="16"/>
  <c r="N81" i="16"/>
  <c r="N124" i="16"/>
  <c r="N134" i="16"/>
  <c r="O60" i="16"/>
  <c r="N25" i="16"/>
  <c r="R42" i="16"/>
  <c r="S70" i="16"/>
  <c r="S124" i="16"/>
  <c r="S60" i="16"/>
  <c r="O109" i="16"/>
  <c r="N42" i="16"/>
  <c r="S109" i="16"/>
  <c r="N109" i="16"/>
  <c r="R61" i="16"/>
  <c r="S61" i="16"/>
  <c r="R102" i="16"/>
  <c r="S102" i="16"/>
  <c r="R79" i="16"/>
  <c r="S79" i="16"/>
  <c r="R33" i="16"/>
  <c r="S33" i="16"/>
  <c r="R46" i="16"/>
  <c r="S46" i="16"/>
  <c r="R59" i="16"/>
  <c r="S59" i="16"/>
  <c r="R53" i="16"/>
  <c r="S53" i="16"/>
  <c r="R117" i="16"/>
  <c r="S117" i="16"/>
  <c r="R86" i="16"/>
  <c r="S86" i="16"/>
  <c r="R104" i="16"/>
  <c r="S104" i="16"/>
  <c r="R71" i="16"/>
  <c r="S71" i="16"/>
  <c r="R135" i="16"/>
  <c r="S135" i="16"/>
  <c r="R122" i="16"/>
  <c r="S122" i="16"/>
  <c r="R20" i="16"/>
  <c r="S20" i="16"/>
  <c r="R89" i="16"/>
  <c r="S89" i="16"/>
  <c r="R34" i="16"/>
  <c r="S34" i="16"/>
  <c r="R48" i="16"/>
  <c r="S48" i="16"/>
  <c r="R43" i="16"/>
  <c r="S43" i="16"/>
  <c r="R66" i="16"/>
  <c r="S66" i="16"/>
  <c r="R116" i="16"/>
  <c r="S116" i="16"/>
  <c r="R99" i="16"/>
  <c r="S99" i="16"/>
  <c r="R50" i="16"/>
  <c r="S50" i="16"/>
  <c r="R68" i="16"/>
  <c r="S68" i="16"/>
  <c r="R36" i="16"/>
  <c r="S36" i="16"/>
  <c r="R38" i="16"/>
  <c r="S38" i="16"/>
  <c r="R47" i="16"/>
  <c r="S47" i="16"/>
  <c r="R74" i="16"/>
  <c r="S74" i="16"/>
  <c r="R65" i="16"/>
  <c r="S65" i="16"/>
  <c r="R110" i="16"/>
  <c r="S110" i="16"/>
  <c r="R123" i="16"/>
  <c r="S123" i="16"/>
  <c r="R69" i="16"/>
  <c r="S69" i="16"/>
  <c r="R133" i="16"/>
  <c r="S133" i="16"/>
  <c r="R118" i="16"/>
  <c r="S118" i="16"/>
  <c r="R136" i="16"/>
  <c r="S136" i="16"/>
  <c r="R87" i="16"/>
  <c r="S87" i="16"/>
  <c r="R32" i="16"/>
  <c r="S32" i="16"/>
  <c r="R44" i="16"/>
  <c r="S44" i="16"/>
  <c r="R41" i="16"/>
  <c r="S41" i="16"/>
  <c r="R105" i="16"/>
  <c r="S105" i="16"/>
  <c r="R62" i="16"/>
  <c r="S62" i="16"/>
  <c r="R80" i="16"/>
  <c r="S80" i="16"/>
  <c r="R75" i="16"/>
  <c r="S75" i="16"/>
  <c r="R84" i="16"/>
  <c r="S84" i="16"/>
  <c r="R51" i="16"/>
  <c r="S51" i="16"/>
  <c r="R115" i="16"/>
  <c r="S115" i="16"/>
  <c r="R26" i="16"/>
  <c r="S26" i="16"/>
  <c r="R35" i="16"/>
  <c r="S35" i="16"/>
  <c r="R125" i="16"/>
  <c r="S125" i="16"/>
  <c r="R120" i="16"/>
  <c r="S120" i="16"/>
  <c r="R23" i="16"/>
  <c r="S23" i="16"/>
  <c r="R28" i="16"/>
  <c r="S28" i="16"/>
  <c r="R97" i="16"/>
  <c r="S97" i="16"/>
  <c r="R64" i="16"/>
  <c r="S64" i="16"/>
  <c r="R130" i="16"/>
  <c r="S130" i="16"/>
  <c r="R85" i="16"/>
  <c r="S85" i="16"/>
  <c r="R30" i="16"/>
  <c r="S30" i="16"/>
  <c r="R40" i="16"/>
  <c r="S40" i="16"/>
  <c r="R39" i="16"/>
  <c r="S39" i="16"/>
  <c r="R103" i="16"/>
  <c r="S103" i="16"/>
  <c r="R58" i="16"/>
  <c r="S58" i="16"/>
  <c r="R76" i="16"/>
  <c r="S76" i="16"/>
  <c r="R57" i="16"/>
  <c r="S57" i="16"/>
  <c r="R121" i="16"/>
  <c r="S121" i="16"/>
  <c r="R94" i="16"/>
  <c r="S94" i="16"/>
  <c r="R112" i="16"/>
  <c r="S112" i="16"/>
  <c r="R107" i="16"/>
  <c r="S107" i="16"/>
  <c r="R98" i="16"/>
  <c r="S98" i="16"/>
  <c r="R67" i="16"/>
  <c r="S67" i="16"/>
  <c r="R131" i="16"/>
  <c r="S131" i="16"/>
  <c r="R114" i="16"/>
  <c r="S114" i="16"/>
  <c r="R132" i="16"/>
  <c r="S132" i="16"/>
  <c r="R93" i="16"/>
  <c r="S93" i="16"/>
  <c r="R56" i="16"/>
  <c r="S56" i="16"/>
  <c r="R111" i="16"/>
  <c r="S111" i="16"/>
  <c r="R92" i="16"/>
  <c r="S92" i="16"/>
  <c r="R129" i="16"/>
  <c r="S129" i="16"/>
  <c r="R128" i="16"/>
  <c r="S128" i="16"/>
  <c r="R37" i="16"/>
  <c r="S37" i="16"/>
  <c r="R101" i="16"/>
  <c r="S101" i="16"/>
  <c r="R54" i="16"/>
  <c r="S54" i="16"/>
  <c r="R72" i="16"/>
  <c r="S72" i="16"/>
  <c r="R55" i="16"/>
  <c r="S55" i="16"/>
  <c r="R119" i="16"/>
  <c r="S119" i="16"/>
  <c r="R90" i="16"/>
  <c r="S90" i="16"/>
  <c r="R108" i="16"/>
  <c r="S108" i="16"/>
  <c r="R73" i="16"/>
  <c r="S73" i="16"/>
  <c r="R137" i="16"/>
  <c r="S137" i="16"/>
  <c r="R126" i="16"/>
  <c r="S126" i="16"/>
  <c r="R24" i="16"/>
  <c r="S24" i="16"/>
  <c r="R19" i="16"/>
  <c r="S19" i="16"/>
  <c r="R52" i="16"/>
  <c r="S52" i="16"/>
  <c r="R83" i="16"/>
  <c r="S83" i="16"/>
  <c r="R82" i="16"/>
  <c r="S82" i="16"/>
  <c r="R100" i="16"/>
  <c r="S100" i="16"/>
  <c r="N35" i="16"/>
  <c r="O35" i="16"/>
  <c r="N125" i="16"/>
  <c r="O125" i="16"/>
  <c r="N120" i="16"/>
  <c r="O120" i="16"/>
  <c r="N23" i="16"/>
  <c r="O23" i="16"/>
  <c r="N28" i="16"/>
  <c r="O28" i="16"/>
  <c r="N97" i="16"/>
  <c r="O97" i="16"/>
  <c r="O64" i="16"/>
  <c r="N64" i="16"/>
  <c r="N130" i="16"/>
  <c r="O130" i="16"/>
  <c r="N85" i="16"/>
  <c r="O85" i="16"/>
  <c r="O30" i="16"/>
  <c r="N30" i="16"/>
  <c r="O40" i="16"/>
  <c r="N40" i="16"/>
  <c r="N39" i="16"/>
  <c r="O39" i="16"/>
  <c r="N103" i="16"/>
  <c r="O103" i="16"/>
  <c r="O58" i="16"/>
  <c r="N58" i="16"/>
  <c r="O76" i="16"/>
  <c r="N76" i="16"/>
  <c r="N57" i="16"/>
  <c r="O57" i="16"/>
  <c r="N121" i="16"/>
  <c r="O121" i="16"/>
  <c r="N94" i="16"/>
  <c r="O94" i="16"/>
  <c r="N112" i="16"/>
  <c r="O112" i="16"/>
  <c r="N107" i="16"/>
  <c r="O107" i="16"/>
  <c r="N98" i="16"/>
  <c r="O98" i="16"/>
  <c r="N67" i="16"/>
  <c r="O67" i="16"/>
  <c r="N131" i="16"/>
  <c r="O131" i="16"/>
  <c r="N114" i="16"/>
  <c r="O114" i="16"/>
  <c r="N132" i="16"/>
  <c r="O132" i="16"/>
  <c r="N93" i="16"/>
  <c r="O93" i="16"/>
  <c r="O56" i="16"/>
  <c r="N56" i="16"/>
  <c r="N111" i="16"/>
  <c r="O111" i="16"/>
  <c r="N92" i="16"/>
  <c r="O92" i="16"/>
  <c r="N129" i="16"/>
  <c r="O129" i="16"/>
  <c r="N128" i="16"/>
  <c r="O128" i="16"/>
  <c r="N37" i="16"/>
  <c r="O37" i="16"/>
  <c r="N101" i="16"/>
  <c r="O101" i="16"/>
  <c r="O54" i="16"/>
  <c r="N54" i="16"/>
  <c r="O72" i="16"/>
  <c r="N72" i="16"/>
  <c r="N55" i="16"/>
  <c r="O55" i="16"/>
  <c r="N119" i="16"/>
  <c r="O119" i="16"/>
  <c r="N90" i="16"/>
  <c r="O90" i="16"/>
  <c r="N108" i="16"/>
  <c r="O108" i="16"/>
  <c r="N73" i="16"/>
  <c r="O73" i="16"/>
  <c r="N137" i="16"/>
  <c r="O137" i="16"/>
  <c r="N126" i="16"/>
  <c r="O126" i="16"/>
  <c r="N24" i="16"/>
  <c r="O24" i="16"/>
  <c r="N19" i="16"/>
  <c r="O19" i="16"/>
  <c r="O52" i="16"/>
  <c r="N52" i="16"/>
  <c r="N83" i="16"/>
  <c r="O83" i="16"/>
  <c r="N82" i="16"/>
  <c r="O82" i="16"/>
  <c r="N100" i="16"/>
  <c r="O100" i="16"/>
  <c r="N61" i="16"/>
  <c r="O61" i="16"/>
  <c r="N102" i="16"/>
  <c r="O102" i="16"/>
  <c r="N79" i="16"/>
  <c r="O79" i="16"/>
  <c r="N33" i="16"/>
  <c r="O33" i="16"/>
  <c r="O46" i="16"/>
  <c r="N46" i="16"/>
  <c r="N59" i="16"/>
  <c r="O59" i="16"/>
  <c r="N53" i="16"/>
  <c r="O53" i="16"/>
  <c r="N117" i="16"/>
  <c r="O117" i="16"/>
  <c r="N86" i="16"/>
  <c r="O86" i="16"/>
  <c r="N104" i="16"/>
  <c r="O104" i="16"/>
  <c r="N71" i="16"/>
  <c r="O71" i="16"/>
  <c r="N135" i="16"/>
  <c r="O135" i="16"/>
  <c r="N122" i="16"/>
  <c r="O122" i="16"/>
  <c r="N20" i="16"/>
  <c r="O20" i="16"/>
  <c r="N89" i="16"/>
  <c r="O89" i="16"/>
  <c r="O34" i="16"/>
  <c r="N34" i="16"/>
  <c r="O48" i="16"/>
  <c r="N48" i="16"/>
  <c r="N43" i="16"/>
  <c r="O43" i="16"/>
  <c r="O66" i="16"/>
  <c r="N66" i="16"/>
  <c r="N116" i="16"/>
  <c r="O116" i="16"/>
  <c r="N99" i="16"/>
  <c r="O99" i="16"/>
  <c r="O50" i="16"/>
  <c r="N50" i="16"/>
  <c r="O68" i="16"/>
  <c r="N68" i="16"/>
  <c r="O36" i="16"/>
  <c r="N36" i="16"/>
  <c r="O38" i="16"/>
  <c r="N38" i="16"/>
  <c r="N47" i="16"/>
  <c r="O47" i="16"/>
  <c r="O74" i="16"/>
  <c r="N74" i="16"/>
  <c r="N65" i="16"/>
  <c r="O65" i="16"/>
  <c r="N110" i="16"/>
  <c r="O110" i="16"/>
  <c r="N123" i="16"/>
  <c r="O123" i="16"/>
  <c r="N69" i="16"/>
  <c r="O69" i="16"/>
  <c r="N133" i="16"/>
  <c r="O133" i="16"/>
  <c r="N118" i="16"/>
  <c r="O118" i="16"/>
  <c r="N136" i="16"/>
  <c r="O136" i="16"/>
  <c r="N87" i="16"/>
  <c r="O87" i="16"/>
  <c r="O32" i="16"/>
  <c r="N32" i="16"/>
  <c r="O44" i="16"/>
  <c r="N44" i="16"/>
  <c r="N41" i="16"/>
  <c r="O41" i="16"/>
  <c r="N105" i="16"/>
  <c r="O105" i="16"/>
  <c r="O62" i="16"/>
  <c r="N62" i="16"/>
  <c r="N80" i="16"/>
  <c r="O80" i="16"/>
  <c r="N75" i="16"/>
  <c r="O75" i="16"/>
  <c r="N84" i="16"/>
  <c r="O84" i="16"/>
  <c r="N51" i="16"/>
  <c r="O51" i="16"/>
  <c r="N115" i="16"/>
  <c r="O115" i="16"/>
  <c r="N18" i="16"/>
  <c r="O18" i="16"/>
  <c r="N26" i="16"/>
  <c r="O26" i="16"/>
  <c r="M138" i="16"/>
  <c r="L139" i="16"/>
  <c r="L16" i="16" s="1"/>
  <c r="M27" i="16"/>
  <c r="P137" i="17"/>
  <c r="P15" i="17" s="1"/>
  <c r="Q15" i="17" s="1"/>
  <c r="Y118" i="17"/>
  <c r="Z118" i="17"/>
  <c r="Y85" i="17"/>
  <c r="Z85" i="17"/>
  <c r="Y41" i="17"/>
  <c r="Z41" i="17"/>
  <c r="Y18" i="17"/>
  <c r="Z18" i="17"/>
  <c r="Y110" i="17"/>
  <c r="Z110" i="17"/>
  <c r="Y78" i="17"/>
  <c r="Z78" i="17"/>
  <c r="Y52" i="17"/>
  <c r="Z52" i="17"/>
  <c r="Y108" i="17"/>
  <c r="Z108" i="17"/>
  <c r="Y84" i="17"/>
  <c r="Z84" i="17"/>
  <c r="Y62" i="17"/>
  <c r="Z62" i="17"/>
  <c r="Y135" i="17"/>
  <c r="Z135" i="17"/>
  <c r="Y103" i="17"/>
  <c r="Z103" i="17"/>
  <c r="Y64" i="17"/>
  <c r="Z64" i="17"/>
  <c r="Y60" i="17"/>
  <c r="Z60" i="17"/>
  <c r="Y126" i="17"/>
  <c r="Z126" i="17"/>
  <c r="Y93" i="17"/>
  <c r="Z93" i="17"/>
  <c r="Y49" i="17"/>
  <c r="Z49" i="17"/>
  <c r="Y132" i="17"/>
  <c r="Z132" i="17"/>
  <c r="Y107" i="17"/>
  <c r="Z107" i="17"/>
  <c r="Y72" i="17"/>
  <c r="Z72" i="17"/>
  <c r="Y28" i="17"/>
  <c r="Z28" i="17"/>
  <c r="Y43" i="17"/>
  <c r="Z43" i="17"/>
  <c r="Y116" i="17"/>
  <c r="Z116" i="17"/>
  <c r="Y105" i="17"/>
  <c r="Z105" i="17"/>
  <c r="Y92" i="17"/>
  <c r="Z92" i="17"/>
  <c r="Y61" i="17"/>
  <c r="Z61" i="17"/>
  <c r="Y70" i="17"/>
  <c r="Z70" i="17"/>
  <c r="Y38" i="17"/>
  <c r="Z38" i="17"/>
  <c r="W136" i="17"/>
  <c r="Y26" i="17"/>
  <c r="Y127" i="17"/>
  <c r="Z127" i="17"/>
  <c r="Y106" i="17"/>
  <c r="Z106" i="17"/>
  <c r="Y95" i="17"/>
  <c r="Z95" i="17"/>
  <c r="Y71" i="17"/>
  <c r="Z71" i="17"/>
  <c r="Y48" i="17"/>
  <c r="Z48" i="17"/>
  <c r="Y19" i="17"/>
  <c r="Z19" i="17"/>
  <c r="Y76" i="17"/>
  <c r="Z76" i="17"/>
  <c r="Y32" i="17"/>
  <c r="Z32" i="17"/>
  <c r="Y117" i="17"/>
  <c r="Z117" i="17"/>
  <c r="Y73" i="17"/>
  <c r="Z73" i="17"/>
  <c r="Y50" i="17"/>
  <c r="Z50" i="17"/>
  <c r="Y131" i="17"/>
  <c r="Z131" i="17"/>
  <c r="Y99" i="17"/>
  <c r="Z99" i="17"/>
  <c r="Y56" i="17"/>
  <c r="Z56" i="17"/>
  <c r="Y90" i="17"/>
  <c r="Z90" i="17"/>
  <c r="Y129" i="17"/>
  <c r="Z129" i="17"/>
  <c r="Y97" i="17"/>
  <c r="Z97" i="17"/>
  <c r="Y53" i="17"/>
  <c r="Z53" i="17"/>
  <c r="Y31" i="17"/>
  <c r="Z31" i="17"/>
  <c r="Y114" i="17"/>
  <c r="Z114" i="17"/>
  <c r="Y86" i="17"/>
  <c r="Z86" i="17"/>
  <c r="Y82" i="17"/>
  <c r="Z82" i="17"/>
  <c r="Y68" i="17"/>
  <c r="Z68" i="17"/>
  <c r="Y104" i="17"/>
  <c r="Z104" i="17"/>
  <c r="Y80" i="17"/>
  <c r="Z80" i="17"/>
  <c r="Y58" i="17"/>
  <c r="Z58" i="17"/>
  <c r="Y27" i="17"/>
  <c r="Z27" i="17"/>
  <c r="Y119" i="17"/>
  <c r="Z119" i="17"/>
  <c r="Y94" i="17"/>
  <c r="Z94" i="17"/>
  <c r="Y130" i="17"/>
  <c r="Z130" i="17"/>
  <c r="Y133" i="17"/>
  <c r="Z133" i="17"/>
  <c r="Y112" i="17"/>
  <c r="Z112" i="17"/>
  <c r="Y101" i="17"/>
  <c r="Z101" i="17"/>
  <c r="Y88" i="17"/>
  <c r="Z88" i="17"/>
  <c r="Y57" i="17"/>
  <c r="Z57" i="17"/>
  <c r="Y66" i="17"/>
  <c r="Z66" i="17"/>
  <c r="Y35" i="17"/>
  <c r="Z35" i="17"/>
  <c r="Y21" i="17"/>
  <c r="Z21" i="17"/>
  <c r="Y128" i="17"/>
  <c r="Z128" i="17"/>
  <c r="Y115" i="17"/>
  <c r="Z115" i="17"/>
  <c r="Y83" i="17"/>
  <c r="Z83" i="17"/>
  <c r="Y47" i="17"/>
  <c r="Z47" i="17"/>
  <c r="Y24" i="17"/>
  <c r="Z24" i="17"/>
  <c r="Y59" i="17"/>
  <c r="Z59" i="17"/>
  <c r="Y23" i="17"/>
  <c r="Z23" i="17"/>
  <c r="Y125" i="17"/>
  <c r="Z125" i="17"/>
  <c r="Y113" i="17"/>
  <c r="Z113" i="17"/>
  <c r="Y81" i="17"/>
  <c r="Z81" i="17"/>
  <c r="Y69" i="17"/>
  <c r="Z69" i="17"/>
  <c r="Y37" i="17"/>
  <c r="Z37" i="17"/>
  <c r="Y46" i="17"/>
  <c r="Z46" i="17"/>
  <c r="Y34" i="17"/>
  <c r="Z34" i="17"/>
  <c r="Y120" i="17"/>
  <c r="Z120" i="17"/>
  <c r="Y98" i="17"/>
  <c r="Z98" i="17"/>
  <c r="Y87" i="17"/>
  <c r="Z87" i="17"/>
  <c r="Y55" i="17"/>
  <c r="Z55" i="17"/>
  <c r="Y33" i="17"/>
  <c r="Z33" i="17"/>
  <c r="Y51" i="17"/>
  <c r="Z51" i="17"/>
  <c r="Y29" i="17"/>
  <c r="Z29" i="17"/>
  <c r="Y134" i="17"/>
  <c r="Z134" i="17"/>
  <c r="Y121" i="17"/>
  <c r="Z121" i="17"/>
  <c r="Y109" i="17"/>
  <c r="Z109" i="17"/>
  <c r="Y96" i="17"/>
  <c r="Z96" i="17"/>
  <c r="Y65" i="17"/>
  <c r="Z65" i="17"/>
  <c r="Y74" i="17"/>
  <c r="Z74" i="17"/>
  <c r="Y42" i="17"/>
  <c r="Z42" i="17"/>
  <c r="Y30" i="17"/>
  <c r="Z30" i="17"/>
  <c r="Y124" i="17"/>
  <c r="Z124" i="17"/>
  <c r="Y102" i="17"/>
  <c r="Z102" i="17"/>
  <c r="Y91" i="17"/>
  <c r="Z91" i="17"/>
  <c r="Y63" i="17"/>
  <c r="Z63" i="17"/>
  <c r="Y40" i="17"/>
  <c r="Z40" i="17"/>
  <c r="Y75" i="17"/>
  <c r="Z75" i="17"/>
  <c r="Y20" i="17"/>
  <c r="Z20" i="17"/>
  <c r="Y122" i="17"/>
  <c r="Z122" i="17"/>
  <c r="Y100" i="17"/>
  <c r="Z100" i="17"/>
  <c r="Y89" i="17"/>
  <c r="Z89" i="17"/>
  <c r="Y77" i="17"/>
  <c r="Z77" i="17"/>
  <c r="Y45" i="17"/>
  <c r="Z45" i="17"/>
  <c r="Y54" i="17"/>
  <c r="Z54" i="17"/>
  <c r="Y22" i="17"/>
  <c r="Z22" i="17"/>
  <c r="Y17" i="17"/>
  <c r="Z17" i="17"/>
  <c r="Y123" i="17"/>
  <c r="Z123" i="17"/>
  <c r="Y111" i="17"/>
  <c r="Z111" i="17"/>
  <c r="Y79" i="17"/>
  <c r="Z79" i="17"/>
  <c r="Y39" i="17"/>
  <c r="Z39" i="17"/>
  <c r="W25" i="17"/>
  <c r="Y16" i="17"/>
  <c r="Y67" i="17"/>
  <c r="Z67" i="17"/>
  <c r="Y44" i="17"/>
  <c r="Z44" i="17"/>
  <c r="Y36" i="17"/>
  <c r="Z36" i="17"/>
  <c r="Z16" i="17"/>
  <c r="Z26" i="17"/>
  <c r="T136" i="17"/>
  <c r="AF39" i="17" l="1"/>
  <c r="AE39" i="17"/>
  <c r="AF17" i="17"/>
  <c r="AE17" i="17"/>
  <c r="AE77" i="17"/>
  <c r="AF77" i="17"/>
  <c r="AF20" i="17"/>
  <c r="AE20" i="17"/>
  <c r="AE44" i="17"/>
  <c r="AF44" i="17"/>
  <c r="AE45" i="17"/>
  <c r="AF45" i="17"/>
  <c r="AF63" i="17"/>
  <c r="AE63" i="17"/>
  <c r="AE96" i="17"/>
  <c r="AF96" i="17"/>
  <c r="AE33" i="17"/>
  <c r="AF33" i="17"/>
  <c r="AE120" i="17"/>
  <c r="AF120" i="17"/>
  <c r="AE69" i="17"/>
  <c r="AF69" i="17"/>
  <c r="AE113" i="17"/>
  <c r="AF113" i="17"/>
  <c r="AF24" i="17"/>
  <c r="AE24" i="17"/>
  <c r="AF83" i="17"/>
  <c r="AE83" i="17"/>
  <c r="AE128" i="17"/>
  <c r="AF128" i="17"/>
  <c r="AF35" i="17"/>
  <c r="AE35" i="17"/>
  <c r="AE57" i="17"/>
  <c r="AF57" i="17"/>
  <c r="AE101" i="17"/>
  <c r="AF101" i="17"/>
  <c r="AE133" i="17"/>
  <c r="AF133" i="17"/>
  <c r="AE94" i="17"/>
  <c r="AF94" i="17"/>
  <c r="AF27" i="17"/>
  <c r="AE27" i="17"/>
  <c r="AE80" i="17"/>
  <c r="AF80" i="17"/>
  <c r="AE68" i="17"/>
  <c r="AF68" i="17"/>
  <c r="AE86" i="17"/>
  <c r="AF86" i="17"/>
  <c r="AF31" i="17"/>
  <c r="AE31" i="17"/>
  <c r="AE97" i="17"/>
  <c r="AF97" i="17"/>
  <c r="AF90" i="17"/>
  <c r="AE90" i="17"/>
  <c r="AF99" i="17"/>
  <c r="AE99" i="17"/>
  <c r="AF50" i="17"/>
  <c r="AE50" i="17"/>
  <c r="AE117" i="17"/>
  <c r="AF117" i="17"/>
  <c r="AE76" i="17"/>
  <c r="AF76" i="17"/>
  <c r="AE48" i="17"/>
  <c r="AF48" i="17"/>
  <c r="AF95" i="17"/>
  <c r="AE95" i="17"/>
  <c r="AF127" i="17"/>
  <c r="AE127" i="17"/>
  <c r="AE38" i="17"/>
  <c r="AF38" i="17"/>
  <c r="AE61" i="17"/>
  <c r="AF61" i="17"/>
  <c r="AF105" i="17"/>
  <c r="AE105" i="17"/>
  <c r="AF43" i="17"/>
  <c r="AE43" i="17"/>
  <c r="AE72" i="17"/>
  <c r="AF72" i="17"/>
  <c r="AE132" i="17"/>
  <c r="AF132" i="17"/>
  <c r="AE93" i="17"/>
  <c r="AF93" i="17"/>
  <c r="AE60" i="17"/>
  <c r="AF60" i="17"/>
  <c r="AF103" i="17"/>
  <c r="AE103" i="17"/>
  <c r="AE62" i="17"/>
  <c r="AF62" i="17"/>
  <c r="AE108" i="17"/>
  <c r="AF108" i="17"/>
  <c r="AE78" i="17"/>
  <c r="AF78" i="17"/>
  <c r="AF18" i="17"/>
  <c r="AE18" i="17"/>
  <c r="AE85" i="17"/>
  <c r="AF85" i="17"/>
  <c r="AE36" i="17"/>
  <c r="AF36" i="17"/>
  <c r="AF111" i="17"/>
  <c r="AE111" i="17"/>
  <c r="AE26" i="17"/>
  <c r="AF26" i="17"/>
  <c r="AF79" i="17"/>
  <c r="AE79" i="17"/>
  <c r="AF123" i="17"/>
  <c r="AE123" i="17"/>
  <c r="AF22" i="17"/>
  <c r="AE22" i="17"/>
  <c r="AF89" i="17"/>
  <c r="AE89" i="17"/>
  <c r="AF122" i="17"/>
  <c r="AE122" i="17"/>
  <c r="AF75" i="17"/>
  <c r="AE75" i="17"/>
  <c r="AE102" i="17"/>
  <c r="AF102" i="17"/>
  <c r="AE30" i="17"/>
  <c r="AF30" i="17"/>
  <c r="AF74" i="17"/>
  <c r="AE74" i="17"/>
  <c r="AE121" i="17"/>
  <c r="AF121" i="17"/>
  <c r="AE29" i="17"/>
  <c r="AF29" i="17"/>
  <c r="AF87" i="17"/>
  <c r="AE87" i="17"/>
  <c r="AE46" i="17"/>
  <c r="AF46" i="17"/>
  <c r="AF23" i="17"/>
  <c r="AE23" i="17"/>
  <c r="AF16" i="17"/>
  <c r="AE16" i="17"/>
  <c r="AF67" i="17"/>
  <c r="AE67" i="17"/>
  <c r="AE54" i="17"/>
  <c r="AF54" i="17"/>
  <c r="AE100" i="17"/>
  <c r="AF100" i="17"/>
  <c r="AE40" i="17"/>
  <c r="AF40" i="17"/>
  <c r="AF91" i="17"/>
  <c r="AE91" i="17"/>
  <c r="AE124" i="17"/>
  <c r="AF124" i="17"/>
  <c r="AE42" i="17"/>
  <c r="AF42" i="17"/>
  <c r="AF65" i="17"/>
  <c r="AE65" i="17"/>
  <c r="AE109" i="17"/>
  <c r="AF109" i="17"/>
  <c r="AF134" i="17"/>
  <c r="AE134" i="17"/>
  <c r="AF51" i="17"/>
  <c r="AE51" i="17"/>
  <c r="AF55" i="17"/>
  <c r="AE55" i="17"/>
  <c r="AF98" i="17"/>
  <c r="AE98" i="17"/>
  <c r="AE34" i="17"/>
  <c r="AF34" i="17"/>
  <c r="AF37" i="17"/>
  <c r="AE37" i="17"/>
  <c r="AE81" i="17"/>
  <c r="AF81" i="17"/>
  <c r="AF125" i="17"/>
  <c r="AE125" i="17"/>
  <c r="AF59" i="17"/>
  <c r="AE59" i="17"/>
  <c r="AF47" i="17"/>
  <c r="AE47" i="17"/>
  <c r="AF115" i="17"/>
  <c r="AE115" i="17"/>
  <c r="AF21" i="17"/>
  <c r="AE21" i="17"/>
  <c r="AF66" i="17"/>
  <c r="AE66" i="17"/>
  <c r="AE88" i="17"/>
  <c r="AF88" i="17"/>
  <c r="AE112" i="17"/>
  <c r="AF112" i="17"/>
  <c r="AF130" i="17"/>
  <c r="AE130" i="17"/>
  <c r="AF119" i="17"/>
  <c r="AE119" i="17"/>
  <c r="AF58" i="17"/>
  <c r="AE58" i="17"/>
  <c r="AE104" i="17"/>
  <c r="AF104" i="17"/>
  <c r="AF82" i="17"/>
  <c r="AE82" i="17"/>
  <c r="AF114" i="17"/>
  <c r="AE114" i="17"/>
  <c r="AF53" i="17"/>
  <c r="AE53" i="17"/>
  <c r="AE129" i="17"/>
  <c r="AF129" i="17"/>
  <c r="AE56" i="17"/>
  <c r="AF56" i="17"/>
  <c r="AF131" i="17"/>
  <c r="AE131" i="17"/>
  <c r="AF73" i="17"/>
  <c r="AE73" i="17"/>
  <c r="AE32" i="17"/>
  <c r="AF32" i="17"/>
  <c r="AF19" i="17"/>
  <c r="AE19" i="17"/>
  <c r="AF71" i="17"/>
  <c r="AE71" i="17"/>
  <c r="AF106" i="17"/>
  <c r="AE106" i="17"/>
  <c r="AE70" i="17"/>
  <c r="AF70" i="17"/>
  <c r="AE92" i="17"/>
  <c r="AF92" i="17"/>
  <c r="AE116" i="17"/>
  <c r="AF116" i="17"/>
  <c r="AE28" i="17"/>
  <c r="AF28" i="17"/>
  <c r="AF107" i="17"/>
  <c r="AE107" i="17"/>
  <c r="AF49" i="17"/>
  <c r="AE49" i="17"/>
  <c r="AE126" i="17"/>
  <c r="AF126" i="17"/>
  <c r="AE64" i="17"/>
  <c r="AF64" i="17"/>
  <c r="AF135" i="17"/>
  <c r="AE135" i="17"/>
  <c r="AE84" i="17"/>
  <c r="AF84" i="17"/>
  <c r="AE52" i="17"/>
  <c r="AF52" i="17"/>
  <c r="AE110" i="17"/>
  <c r="AF110" i="17"/>
  <c r="AE41" i="17"/>
  <c r="AF41" i="17"/>
  <c r="AE118" i="17"/>
  <c r="AF118" i="17"/>
  <c r="AB16" i="17"/>
  <c r="AA16" i="17"/>
  <c r="AB36" i="17"/>
  <c r="AA36" i="17"/>
  <c r="AA67" i="17"/>
  <c r="AB67" i="17"/>
  <c r="AA39" i="17"/>
  <c r="AB39" i="17"/>
  <c r="AA111" i="17"/>
  <c r="AB111" i="17"/>
  <c r="AB17" i="17"/>
  <c r="AA17" i="17"/>
  <c r="AB54" i="17"/>
  <c r="AA54" i="17"/>
  <c r="AB77" i="17"/>
  <c r="AA77" i="17"/>
  <c r="AA100" i="17"/>
  <c r="AB100" i="17"/>
  <c r="AA20" i="17"/>
  <c r="AB20" i="17"/>
  <c r="AB40" i="17"/>
  <c r="AA40" i="17"/>
  <c r="AA91" i="17"/>
  <c r="AB91" i="17"/>
  <c r="AA124" i="17"/>
  <c r="AB124" i="17"/>
  <c r="AB42" i="17"/>
  <c r="AA42" i="17"/>
  <c r="AB65" i="17"/>
  <c r="AA65" i="17"/>
  <c r="AB109" i="17"/>
  <c r="AA109" i="17"/>
  <c r="AB134" i="17"/>
  <c r="AA134" i="17"/>
  <c r="AA51" i="17"/>
  <c r="AB51" i="17"/>
  <c r="AA55" i="17"/>
  <c r="AB55" i="17"/>
  <c r="AB98" i="17"/>
  <c r="AA98" i="17"/>
  <c r="AB34" i="17"/>
  <c r="AA34" i="17"/>
  <c r="AA37" i="17"/>
  <c r="AB37" i="17"/>
  <c r="AB81" i="17"/>
  <c r="AA81" i="17"/>
  <c r="AB125" i="17"/>
  <c r="AA125" i="17"/>
  <c r="AA59" i="17"/>
  <c r="AB59" i="17"/>
  <c r="AA47" i="17"/>
  <c r="AB47" i="17"/>
  <c r="AA115" i="17"/>
  <c r="AB115" i="17"/>
  <c r="AB21" i="17"/>
  <c r="AA21" i="17"/>
  <c r="AB66" i="17"/>
  <c r="AA66" i="17"/>
  <c r="AA88" i="17"/>
  <c r="AB88" i="17"/>
  <c r="AA112" i="17"/>
  <c r="AB112" i="17"/>
  <c r="AB130" i="17"/>
  <c r="AA130" i="17"/>
  <c r="AA119" i="17"/>
  <c r="AB119" i="17"/>
  <c r="AB58" i="17"/>
  <c r="AA58" i="17"/>
  <c r="AA104" i="17"/>
  <c r="AB104" i="17"/>
  <c r="AB82" i="17"/>
  <c r="AA82" i="17"/>
  <c r="AB114" i="17"/>
  <c r="AA114" i="17"/>
  <c r="AA53" i="17"/>
  <c r="AB53" i="17"/>
  <c r="AB129" i="17"/>
  <c r="AA129" i="17"/>
  <c r="AB56" i="17"/>
  <c r="AA56" i="17"/>
  <c r="AA131" i="17"/>
  <c r="AB131" i="17"/>
  <c r="AB73" i="17"/>
  <c r="AA73" i="17"/>
  <c r="AA32" i="17"/>
  <c r="AB32" i="17"/>
  <c r="AA19" i="17"/>
  <c r="AB19" i="17"/>
  <c r="AA71" i="17"/>
  <c r="AB71" i="17"/>
  <c r="AB106" i="17"/>
  <c r="AA106" i="17"/>
  <c r="AB70" i="17"/>
  <c r="AA70" i="17"/>
  <c r="AA92" i="17"/>
  <c r="AB92" i="17"/>
  <c r="AB116" i="17"/>
  <c r="AA116" i="17"/>
  <c r="AB28" i="17"/>
  <c r="AA28" i="17"/>
  <c r="AA107" i="17"/>
  <c r="AB107" i="17"/>
  <c r="AB49" i="17"/>
  <c r="AA49" i="17"/>
  <c r="AB126" i="17"/>
  <c r="AA126" i="17"/>
  <c r="AB64" i="17"/>
  <c r="AA64" i="17"/>
  <c r="AA135" i="17"/>
  <c r="AB135" i="17"/>
  <c r="AA84" i="17"/>
  <c r="AB84" i="17"/>
  <c r="AA52" i="17"/>
  <c r="AB52" i="17"/>
  <c r="AB110" i="17"/>
  <c r="AA110" i="17"/>
  <c r="AB41" i="17"/>
  <c r="AA41" i="17"/>
  <c r="AB118" i="17"/>
  <c r="AA118" i="17"/>
  <c r="AA26" i="17"/>
  <c r="AB26" i="17"/>
  <c r="AB44" i="17"/>
  <c r="AA44" i="17"/>
  <c r="AA79" i="17"/>
  <c r="AB79" i="17"/>
  <c r="AA123" i="17"/>
  <c r="AB123" i="17"/>
  <c r="AB22" i="17"/>
  <c r="AA22" i="17"/>
  <c r="AB45" i="17"/>
  <c r="AA45" i="17"/>
  <c r="AB89" i="17"/>
  <c r="AA89" i="17"/>
  <c r="AB122" i="17"/>
  <c r="AA122" i="17"/>
  <c r="AA75" i="17"/>
  <c r="AB75" i="17"/>
  <c r="AA63" i="17"/>
  <c r="AB63" i="17"/>
  <c r="AB102" i="17"/>
  <c r="AA102" i="17"/>
  <c r="AB30" i="17"/>
  <c r="AA30" i="17"/>
  <c r="AB74" i="17"/>
  <c r="AA74" i="17"/>
  <c r="AA96" i="17"/>
  <c r="AB96" i="17"/>
  <c r="AB121" i="17"/>
  <c r="AA121" i="17"/>
  <c r="AB29" i="17"/>
  <c r="AA29" i="17"/>
  <c r="AA33" i="17"/>
  <c r="AB33" i="17"/>
  <c r="AA87" i="17"/>
  <c r="AB87" i="17"/>
  <c r="AA120" i="17"/>
  <c r="AB120" i="17"/>
  <c r="AB46" i="17"/>
  <c r="AA46" i="17"/>
  <c r="AA69" i="17"/>
  <c r="AB69" i="17"/>
  <c r="AB113" i="17"/>
  <c r="AA113" i="17"/>
  <c r="AA23" i="17"/>
  <c r="AB23" i="17"/>
  <c r="AA24" i="17"/>
  <c r="AB24" i="17"/>
  <c r="AA83" i="17"/>
  <c r="AB83" i="17"/>
  <c r="AA128" i="17"/>
  <c r="AB128" i="17"/>
  <c r="AA35" i="17"/>
  <c r="AB35" i="17"/>
  <c r="AA57" i="17"/>
  <c r="AB57" i="17"/>
  <c r="AA101" i="17"/>
  <c r="AB101" i="17"/>
  <c r="AA133" i="17"/>
  <c r="AB133" i="17"/>
  <c r="AB94" i="17"/>
  <c r="AA94" i="17"/>
  <c r="AA27" i="17"/>
  <c r="AB27" i="17"/>
  <c r="AB80" i="17"/>
  <c r="AA80" i="17"/>
  <c r="AA68" i="17"/>
  <c r="AB68" i="17"/>
  <c r="AB86" i="17"/>
  <c r="AA86" i="17"/>
  <c r="AA31" i="17"/>
  <c r="AB31" i="17"/>
  <c r="AB97" i="17"/>
  <c r="AA97" i="17"/>
  <c r="AB90" i="17"/>
  <c r="AA90" i="17"/>
  <c r="AA99" i="17"/>
  <c r="AB99" i="17"/>
  <c r="AB50" i="17"/>
  <c r="AA50" i="17"/>
  <c r="AA117" i="17"/>
  <c r="AB117" i="17"/>
  <c r="AA76" i="17"/>
  <c r="AB76" i="17"/>
  <c r="AB48" i="17"/>
  <c r="AA48" i="17"/>
  <c r="AA95" i="17"/>
  <c r="AB95" i="17"/>
  <c r="AA127" i="17"/>
  <c r="AB127" i="17"/>
  <c r="AB38" i="17"/>
  <c r="AA38" i="17"/>
  <c r="AB61" i="17"/>
  <c r="AA61" i="17"/>
  <c r="AA105" i="17"/>
  <c r="AB105" i="17"/>
  <c r="AA43" i="17"/>
  <c r="AB43" i="17"/>
  <c r="AB72" i="17"/>
  <c r="AA72" i="17"/>
  <c r="AA132" i="17"/>
  <c r="AB132" i="17"/>
  <c r="AB93" i="17"/>
  <c r="AA93" i="17"/>
  <c r="AA60" i="17"/>
  <c r="AB60" i="17"/>
  <c r="AA103" i="17"/>
  <c r="AB103" i="17"/>
  <c r="AB62" i="17"/>
  <c r="AA62" i="17"/>
  <c r="AA108" i="17"/>
  <c r="AB108" i="17"/>
  <c r="AB78" i="17"/>
  <c r="AA78" i="17"/>
  <c r="AB18" i="17"/>
  <c r="AA18" i="17"/>
  <c r="AA85" i="17"/>
  <c r="AB85" i="17"/>
  <c r="S27" i="16"/>
  <c r="O27" i="16"/>
  <c r="N27" i="16"/>
  <c r="O138" i="16"/>
  <c r="N138" i="16"/>
  <c r="M139" i="16"/>
  <c r="Z25" i="17"/>
  <c r="W137" i="17"/>
  <c r="W15" i="17" s="1"/>
  <c r="X15" i="17" s="1"/>
  <c r="Y25" i="17"/>
  <c r="Z136" i="17"/>
  <c r="T137" i="17"/>
  <c r="T15" i="17" s="1"/>
  <c r="U15" i="17" s="1"/>
  <c r="Y136" i="17"/>
  <c r="AE25" i="17" l="1"/>
  <c r="AB25" i="17"/>
  <c r="AA25" i="17"/>
  <c r="AB136" i="17"/>
  <c r="AA136" i="17"/>
  <c r="AE136" i="17"/>
  <c r="Z137" i="17"/>
  <c r="M16" i="16"/>
  <c r="O139" i="16"/>
  <c r="N139" i="16"/>
  <c r="Y137" i="17"/>
  <c r="Y15" i="17" s="1"/>
  <c r="AE137" i="17" l="1"/>
  <c r="AE15" i="17" s="1"/>
  <c r="Z15" i="17"/>
  <c r="AB137" i="17"/>
  <c r="AB15" i="17" s="1"/>
  <c r="AA137" i="17"/>
  <c r="AA15" i="17" s="1"/>
  <c r="O16" i="16"/>
  <c r="N16" i="16"/>
  <c r="R27" i="16" l="1"/>
  <c r="AD25" i="17" l="1"/>
  <c r="AF25" i="17" s="1"/>
  <c r="Q138" i="16"/>
  <c r="S138" i="16" s="1"/>
  <c r="AD136" i="17"/>
  <c r="AF136" i="17" s="1"/>
  <c r="AD137" i="17" l="1"/>
  <c r="R138" i="16"/>
  <c r="Q139" i="16"/>
  <c r="S139" i="16" l="1"/>
  <c r="R139" i="16"/>
  <c r="AD15" i="17"/>
  <c r="AF137" i="17"/>
  <c r="AF15" i="17" s="1"/>
  <c r="Q16" i="16"/>
  <c r="R16" i="16" l="1"/>
  <c r="S16" i="16"/>
</calcChain>
</file>

<file path=xl/sharedStrings.xml><?xml version="1.0" encoding="utf-8"?>
<sst xmlns="http://schemas.openxmlformats.org/spreadsheetml/2006/main" count="867" uniqueCount="245">
  <si>
    <t>N.p.k.</t>
  </si>
  <si>
    <t>Pašvaldība</t>
  </si>
  <si>
    <t xml:space="preserve">Daugavpils                              </t>
  </si>
  <si>
    <t xml:space="preserve">Jēkabpils                               </t>
  </si>
  <si>
    <t xml:space="preserve">Jelgava                                 </t>
  </si>
  <si>
    <t xml:space="preserve">Jūrmala                                 </t>
  </si>
  <si>
    <t xml:space="preserve">Liepāja                                 </t>
  </si>
  <si>
    <t xml:space="preserve">Rēzekne                                 </t>
  </si>
  <si>
    <t xml:space="preserve">Rīga                                    </t>
  </si>
  <si>
    <t>Valmiera</t>
  </si>
  <si>
    <t xml:space="preserve">Ventspils                               </t>
  </si>
  <si>
    <t>Republikas pilsētas kopā:</t>
  </si>
  <si>
    <t>Aglonas novads</t>
  </si>
  <si>
    <t>Aizkraukles novads</t>
  </si>
  <si>
    <t>Aizputes novads</t>
  </si>
  <si>
    <t>Aknīstes novads</t>
  </si>
  <si>
    <t>Alojas novads</t>
  </si>
  <si>
    <t>Alsungas novads</t>
  </si>
  <si>
    <t>Alūksnes novads</t>
  </si>
  <si>
    <t>Amatas novads</t>
  </si>
  <si>
    <t>Apes  novads</t>
  </si>
  <si>
    <t>Auces novads</t>
  </si>
  <si>
    <t>Ādažu novads</t>
  </si>
  <si>
    <t>Babītes novads</t>
  </si>
  <si>
    <t>Baldones novads</t>
  </si>
  <si>
    <t>Baltinavas novads</t>
  </si>
  <si>
    <t>Balvu novads</t>
  </si>
  <si>
    <t>Bauskas novads</t>
  </si>
  <si>
    <t>Beverīnas novads</t>
  </si>
  <si>
    <t>Brocēnu novads</t>
  </si>
  <si>
    <t>Burtnieku novads</t>
  </si>
  <si>
    <t>Carnikavas novads</t>
  </si>
  <si>
    <t>Cēsu novads</t>
  </si>
  <si>
    <t>Cesvaines novads</t>
  </si>
  <si>
    <t>Ciblas novads</t>
  </si>
  <si>
    <t>Dagdas novads</t>
  </si>
  <si>
    <t>Daugavpils novads</t>
  </si>
  <si>
    <t>Dobeles novads</t>
  </si>
  <si>
    <t>Dundagas novads</t>
  </si>
  <si>
    <t>Durbes novads</t>
  </si>
  <si>
    <t>Engures novads</t>
  </si>
  <si>
    <t>Ērgļu novads</t>
  </si>
  <si>
    <t>Garkalnes novads</t>
  </si>
  <si>
    <t>Grobiņas novads</t>
  </si>
  <si>
    <t>Gulbenes novads</t>
  </si>
  <si>
    <t>Iecavas novads</t>
  </si>
  <si>
    <t>Ikšķiles novads</t>
  </si>
  <si>
    <t>Inčukalna novads</t>
  </si>
  <si>
    <t>Ilūkstes novads</t>
  </si>
  <si>
    <t>Jaunjelgavas novads</t>
  </si>
  <si>
    <t>Jaunpiebalgas novads</t>
  </si>
  <si>
    <t>Jaunpils novads</t>
  </si>
  <si>
    <t>Jēkabpils novads</t>
  </si>
  <si>
    <t>Jelgavas novads</t>
  </si>
  <si>
    <t>Kandavas novads</t>
  </si>
  <si>
    <t>Kārsavas novads</t>
  </si>
  <si>
    <t>Kocēnu novads</t>
  </si>
  <si>
    <t>Kokneses novads</t>
  </si>
  <si>
    <t>Krāslavas novads</t>
  </si>
  <si>
    <t>Krimuldas novads</t>
  </si>
  <si>
    <t>Krustpils novads</t>
  </si>
  <si>
    <t>Kuldīgas novads</t>
  </si>
  <si>
    <t>Ķeguma novads</t>
  </si>
  <si>
    <t>Ķekavas novads</t>
  </si>
  <si>
    <t>Lielvārdes novads</t>
  </si>
  <si>
    <t>Līgatnes novads</t>
  </si>
  <si>
    <t>Limbažu novads</t>
  </si>
  <si>
    <t>Līvānu novads</t>
  </si>
  <si>
    <t>Lubānas novads</t>
  </si>
  <si>
    <t>Ludzas novads</t>
  </si>
  <si>
    <t>Madonas novads</t>
  </si>
  <si>
    <t>Mālpils novads</t>
  </si>
  <si>
    <t>Mārupes novads</t>
  </si>
  <si>
    <t>Mazsalacas novads</t>
  </si>
  <si>
    <t>Mērsraga novads</t>
  </si>
  <si>
    <t>Naukšēnu novads</t>
  </si>
  <si>
    <t>Neretas novads</t>
  </si>
  <si>
    <t>Nīcas novads</t>
  </si>
  <si>
    <t>Ogres novads</t>
  </si>
  <si>
    <t>Olaines novads</t>
  </si>
  <si>
    <t>Ozolnieku novads</t>
  </si>
  <si>
    <t>Pārgaujas novads</t>
  </si>
  <si>
    <t>Pāvilostas novads</t>
  </si>
  <si>
    <t>Pļaviņu novads</t>
  </si>
  <si>
    <t>Preiļu novads</t>
  </si>
  <si>
    <t>Priekules novads</t>
  </si>
  <si>
    <t>Priekuļu  novads</t>
  </si>
  <si>
    <t>Raunas novads</t>
  </si>
  <si>
    <t>Rēzeknes novads</t>
  </si>
  <si>
    <t>Riebiņu novads</t>
  </si>
  <si>
    <t>Rojas novads</t>
  </si>
  <si>
    <t>Ropažu novads</t>
  </si>
  <si>
    <t>Rucavas novads</t>
  </si>
  <si>
    <t>Rugāju novads</t>
  </si>
  <si>
    <t>Rundāles novads</t>
  </si>
  <si>
    <t>Rūjienas novads</t>
  </si>
  <si>
    <t>Salacgrīvas novads</t>
  </si>
  <si>
    <t>Salas novads</t>
  </si>
  <si>
    <t>Salaspils novads</t>
  </si>
  <si>
    <t>Saldus novads</t>
  </si>
  <si>
    <t>Saulkrastu novads</t>
  </si>
  <si>
    <t>Sējas novads</t>
  </si>
  <si>
    <t>Siguldas novads</t>
  </si>
  <si>
    <t>Skrīveru novads</t>
  </si>
  <si>
    <t>Skrundas novads</t>
  </si>
  <si>
    <t>Smiltenes novads</t>
  </si>
  <si>
    <t>Stopiņu novads</t>
  </si>
  <si>
    <t>Strenču novads</t>
  </si>
  <si>
    <t>Talsu novads</t>
  </si>
  <si>
    <t>Tērvetes novads</t>
  </si>
  <si>
    <t>Tukuma novads</t>
  </si>
  <si>
    <t>Vaiņodes novads</t>
  </si>
  <si>
    <t>Valkas novads</t>
  </si>
  <si>
    <t>Varakļānu novads</t>
  </si>
  <si>
    <t>Vārkavas novads</t>
  </si>
  <si>
    <t>Vecpiebalgas novads</t>
  </si>
  <si>
    <t>Vecumnieku novads</t>
  </si>
  <si>
    <t>Ventspils novads</t>
  </si>
  <si>
    <t>Viesītes novads</t>
  </si>
  <si>
    <t>Viļakas novads</t>
  </si>
  <si>
    <t>Viļānu novads</t>
  </si>
  <si>
    <t>Zilupes novads</t>
  </si>
  <si>
    <t>Novadi kopā:</t>
  </si>
  <si>
    <t>Kopā:</t>
  </si>
  <si>
    <t>Kopā</t>
  </si>
  <si>
    <t>Iedzīvotāju skaits</t>
  </si>
  <si>
    <r>
      <t xml:space="preserve">Vērtētie ieņēmumi, </t>
    </r>
    <r>
      <rPr>
        <b/>
        <i/>
        <sz val="9"/>
        <rFont val="Times New Roman"/>
        <family val="1"/>
        <charset val="186"/>
      </rPr>
      <t>euro</t>
    </r>
  </si>
  <si>
    <t>0-6</t>
  </si>
  <si>
    <t>7-18</t>
  </si>
  <si>
    <t>virs darba spējas vecuma</t>
  </si>
  <si>
    <r>
      <t xml:space="preserve">Vērtētie ieņēmumi uz 1 iedz., </t>
    </r>
    <r>
      <rPr>
        <b/>
        <i/>
        <sz val="9"/>
        <rFont val="Times New Roman"/>
        <family val="1"/>
        <charset val="186"/>
      </rPr>
      <t>euro</t>
    </r>
  </si>
  <si>
    <t>`</t>
  </si>
  <si>
    <t>Pavisam kopā</t>
  </si>
  <si>
    <t>IIN kopā</t>
  </si>
  <si>
    <t>NĪN par ēkām</t>
  </si>
  <si>
    <t>NĪN par inženierbūvēm</t>
  </si>
  <si>
    <t>NĪN par mājokļiem</t>
  </si>
  <si>
    <t>NĪN kopā</t>
  </si>
  <si>
    <t>Vērtētie ieņēmumi kopā</t>
  </si>
  <si>
    <t>IIN ieņēmumi kopā</t>
  </si>
  <si>
    <t>IIN ieņēmumu % pašvaldībām</t>
  </si>
  <si>
    <t>IIN ieņēmumi pašvaldībām</t>
  </si>
  <si>
    <t>Īpatsvara koeficients kopējos sadales kontā ieskaitītajos nodokļa ieņēmumos (%)</t>
  </si>
  <si>
    <t>Valsts ieņēmumu dienests</t>
  </si>
  <si>
    <t>ATVK kods</t>
  </si>
  <si>
    <t>804400</t>
  </si>
  <si>
    <t>804900</t>
  </si>
  <si>
    <t>800600</t>
  </si>
  <si>
    <t>805200</t>
  </si>
  <si>
    <t>806000</t>
  </si>
  <si>
    <t>801800</t>
  </si>
  <si>
    <t>806900</t>
  </si>
  <si>
    <t>800800</t>
  </si>
  <si>
    <t>807400</t>
  </si>
  <si>
    <t>807600</t>
  </si>
  <si>
    <t>801000</t>
  </si>
  <si>
    <t>808400</t>
  </si>
  <si>
    <t>801200</t>
  </si>
  <si>
    <t>801400</t>
  </si>
  <si>
    <t>809200</t>
  </si>
  <si>
    <t>801601</t>
  </si>
  <si>
    <t>809600</t>
  </si>
  <si>
    <t>Bērni no 0-6 gadiem</t>
  </si>
  <si>
    <t>Bērni un jaunieši no 7-18 gadiem</t>
  </si>
  <si>
    <t>Iedzīvotāji virs darbspējas vecuma</t>
  </si>
  <si>
    <t>* Pašvaldību finanšu izlīdzināšanas likuma 5.panta otrā daļa: "(2) Iedzīvotāju ienākuma nodokļa prognozēto ieņēmumu sadalījumu starp pašvaldībām Finanšu ministrija veic atbilstoši faktiskajai nodokļu izpildei gadā pirms valsts budžeta sagatavošanas gada, aprēķinot attiecīgos pašvaldību iedzīvotāju ienākuma nodokļa prognozēto ieņēmumu īpatsvarus."</t>
  </si>
  <si>
    <t>Pārskata periodā ieturētās  IIN summas  (pēc pārskatiem)</t>
  </si>
  <si>
    <t>Pēc pārskatiem iemaksātās IIN summas</t>
  </si>
  <si>
    <t>Atmaksātais IIN pēc gada ienākumu deklarāciju datiem</t>
  </si>
  <si>
    <r>
      <t>Faktiski iemaksātās IIN summas - IIN atmaksas pēc gada ienākumu deklarācijām</t>
    </r>
    <r>
      <rPr>
        <sz val="11"/>
        <rFont val="Times New Roman"/>
        <family val="1"/>
        <charset val="186"/>
      </rPr>
      <t xml:space="preserve"> </t>
    </r>
    <r>
      <rPr>
        <i/>
        <sz val="11"/>
        <rFont val="Times New Roman"/>
        <family val="1"/>
        <charset val="186"/>
      </rPr>
      <t>(IIN summa, kuru izmanto pašvaldības īpatsvara koeficienta aprēķinā)</t>
    </r>
  </si>
  <si>
    <t>Starpība starp deklarētajām IIN summām un faktiski iemaksātajām, euro</t>
  </si>
  <si>
    <t>Daugavpils</t>
  </si>
  <si>
    <t>Jēkabpils</t>
  </si>
  <si>
    <t>Rīga</t>
  </si>
  <si>
    <t>Ventspils</t>
  </si>
  <si>
    <t>Jelgava</t>
  </si>
  <si>
    <t>Jūrmala</t>
  </si>
  <si>
    <t>Liepāja</t>
  </si>
  <si>
    <t>Rēzekne</t>
  </si>
  <si>
    <t>Administratīvāsteritorijasnosaukums</t>
  </si>
  <si>
    <t>Valsts budžeta dotācija</t>
  </si>
  <si>
    <t>Pašvaldību izdevumus raksturojošie kritēriji</t>
  </si>
  <si>
    <t>Bērni vecumā līdz 6 gadiem</t>
  </si>
  <si>
    <t>Bērnu un jaunieši vecumā no 7 līdz 18 gadiem</t>
  </si>
  <si>
    <t>Darbspējas vecumu pārsniegušie iedzīvotāji</t>
  </si>
  <si>
    <r>
      <t>Pašvaldības teritorijas platība km</t>
    </r>
    <r>
      <rPr>
        <vertAlign val="superscript"/>
        <sz val="12"/>
        <rFont val="Times New Roman"/>
        <family val="1"/>
        <charset val="186"/>
      </rPr>
      <t>2</t>
    </r>
  </si>
  <si>
    <t>Izlīdzināmo vienību skaits par katru kritērija vienību</t>
  </si>
  <si>
    <t>Teritorijas platība km2</t>
  </si>
  <si>
    <t>Izlīdzināmo vienību skaits</t>
  </si>
  <si>
    <t>Vērtētie ieņēmumi uz 1 izlīdzināmo vienību</t>
  </si>
  <si>
    <t xml:space="preserve">Iemaksas (-) PFIF un dotācijas no PFIF (+) </t>
  </si>
  <si>
    <t>Euro</t>
  </si>
  <si>
    <t>Vidējie vērtētie ieņēmumi uz vienu izlīdzināmo vienību valstī</t>
  </si>
  <si>
    <t>Augstākie vērtētie ieņēmumi uz vienu izlīdzināmo vienību valstī</t>
  </si>
  <si>
    <t>Vērtētie ieņēmumi pēc izlīdzināšanas</t>
  </si>
  <si>
    <t>Starpība starp vērtēt. ieņēm. uz 1 izlīdzin. vien. un vidējiem vērtēt. ieņēm. uz 1 izlīdzin. vien.</t>
  </si>
  <si>
    <t xml:space="preserve">Ieņēmumu pārdale uz 1 izlīdzin. vien. pie dziļuma koeficienta 0,6 </t>
  </si>
  <si>
    <t xml:space="preserve">Nepieciešamā summa līdz max ieņēm. uz 1 izlīdzin. vien. </t>
  </si>
  <si>
    <t>Sadales  koeficients:</t>
  </si>
  <si>
    <t>VB dotācija (+)</t>
  </si>
  <si>
    <t>Ieņēmumi pēc pašvaldību ieņēmumu savstarpējās pārdales kopā</t>
  </si>
  <si>
    <t>Ieņēmumi pēc VB dotācijas sadales kopā</t>
  </si>
  <si>
    <t xml:space="preserve"> Iemaksas (-) PFIF un dotācijas no PFIF (+) KOPĀ</t>
  </si>
  <si>
    <t>VB dotācijas sadale</t>
  </si>
  <si>
    <t>Rezultāts</t>
  </si>
  <si>
    <t>euro</t>
  </si>
  <si>
    <t>%</t>
  </si>
  <si>
    <t>Apes novads</t>
  </si>
  <si>
    <t>Izejas dati</t>
  </si>
  <si>
    <t>Ieņēmumi pēc pašvaldību ieņēmumu savstarpējās pārdales kopā uz 1 izlīdzināmo vien.</t>
  </si>
  <si>
    <t>Pašvaldību ieņēmumu pārdale</t>
  </si>
  <si>
    <t>Pašvaldību rīcībā paliekošie ieņēmumi uz 1 izlīdzināmo vien.</t>
  </si>
  <si>
    <t>Ieņēmumi pēc 60% vērtēto ieņēmumu savstarpējās pārdales</t>
  </si>
  <si>
    <t>Ieņēmumi pēc 60% vērtēto ieņēmumu savstarpējās pārdales uz 1 izlīdzināmo vien.</t>
  </si>
  <si>
    <r>
      <rPr>
        <b/>
        <sz val="9"/>
        <color rgb="FFFF0000"/>
        <rFont val="Times New Roman"/>
        <family val="1"/>
        <charset val="186"/>
      </rPr>
      <t>40%</t>
    </r>
    <r>
      <rPr>
        <b/>
        <sz val="9"/>
        <rFont val="Times New Roman"/>
        <family val="1"/>
        <charset val="186"/>
      </rPr>
      <t xml:space="preserve"> no vērētajiem ieņēmumiem, </t>
    </r>
    <r>
      <rPr>
        <b/>
        <sz val="9"/>
        <color rgb="FFFF0000"/>
        <rFont val="Times New Roman"/>
        <family val="1"/>
        <charset val="186"/>
      </rPr>
      <t>kas paliek pašvaldības rīcībā</t>
    </r>
  </si>
  <si>
    <t>VB dotācija uz 1 izlīdzināmo vien.</t>
  </si>
  <si>
    <t>Priekuļu novads</t>
  </si>
  <si>
    <t>Vērtētie ieņēmumi pēc izlīdzināšanas  uz 1 iedz.</t>
  </si>
  <si>
    <t>Vērtētie ieņēmumi pēc izlīdzināšanas uz 1 izlīdzināmo vienību</t>
  </si>
  <si>
    <r>
      <t xml:space="preserve">Vērtētie ieņēmumi uz 1 iedz., </t>
    </r>
    <r>
      <rPr>
        <i/>
        <sz val="9"/>
        <rFont val="Times New Roman"/>
        <family val="1"/>
        <charset val="186"/>
      </rPr>
      <t>euro</t>
    </r>
  </si>
  <si>
    <r>
      <rPr>
        <sz val="9"/>
        <color rgb="FFFF0000"/>
        <rFont val="Times New Roman"/>
        <family val="1"/>
        <charset val="186"/>
      </rPr>
      <t>60%</t>
    </r>
    <r>
      <rPr>
        <sz val="9"/>
        <rFont val="Times New Roman"/>
        <family val="1"/>
        <charset val="186"/>
      </rPr>
      <t xml:space="preserve"> no vērētajiem ieņēmumiem, </t>
    </r>
    <r>
      <rPr>
        <sz val="9"/>
        <color rgb="FFFF0000"/>
        <rFont val="Times New Roman"/>
        <family val="1"/>
        <charset val="186"/>
      </rPr>
      <t xml:space="preserve">kas savstarpēji tiek pārdalīti </t>
    </r>
  </si>
  <si>
    <t xml:space="preserve">NĪN par zemi </t>
  </si>
  <si>
    <t xml:space="preserve">Rēzekne </t>
  </si>
  <si>
    <t xml:space="preserve">Ventspils </t>
  </si>
  <si>
    <t xml:space="preserve">Jūrmala </t>
  </si>
  <si>
    <t xml:space="preserve">Liepāja </t>
  </si>
  <si>
    <t xml:space="preserve">Rīga </t>
  </si>
  <si>
    <t>Plānotie ieņēmumi pēc izlīdzināšanas 2019 / 2018</t>
  </si>
  <si>
    <r>
      <t xml:space="preserve">IIN kopā, </t>
    </r>
    <r>
      <rPr>
        <b/>
        <i/>
        <sz val="12"/>
        <rFont val="Times New Roman"/>
        <family val="1"/>
        <charset val="186"/>
      </rPr>
      <t>euro</t>
    </r>
  </si>
  <si>
    <t>6 = 4-5</t>
  </si>
  <si>
    <r>
      <t xml:space="preserve">Dati par iemaksāto IIN un atmaksātajām IIN summām </t>
    </r>
    <r>
      <rPr>
        <sz val="12"/>
        <color rgb="FF0000FF"/>
        <rFont val="Times New Roman"/>
        <family val="1"/>
        <charset val="186"/>
      </rPr>
      <t>2018.gadā</t>
    </r>
  </si>
  <si>
    <t>Nodokļu pārvalde (informācija atjaunota 2019.gada 29.augusts)</t>
  </si>
  <si>
    <r>
      <t xml:space="preserve">Informācija par 2018.gadā ieturēto un iemaksāto iedzīvotāju ienākuma nodokļa (IIN) summu sadalījumu republikas administratīvajām teritorijām, </t>
    </r>
    <r>
      <rPr>
        <b/>
        <i/>
        <sz val="12"/>
        <color theme="1"/>
        <rFont val="Times New Roman"/>
        <family val="1"/>
        <charset val="186"/>
      </rPr>
      <t>euro</t>
    </r>
    <r>
      <rPr>
        <b/>
        <sz val="12"/>
        <color theme="1"/>
        <rFont val="Times New Roman"/>
        <family val="1"/>
        <charset val="186"/>
      </rPr>
      <t xml:space="preserve"> </t>
    </r>
  </si>
  <si>
    <t>Īpatsvara koeficienti kopējos sadales kontā ieskaitītajos IIN ieņēmumos 2020.gadā un IIN ieņēmumu prognoze 2020.gadam PFI aprēķinā</t>
  </si>
  <si>
    <t>Pašvaldības īpatsvara koeficients kopējos sadales kontā ieskaitītajos IIN ieņēmumos 2020.gadā (%)*</t>
  </si>
  <si>
    <t>Salīdzinājumā ar 2019.gadu</t>
  </si>
  <si>
    <t>Speciālā VB dotācija 2019.gadā:</t>
  </si>
  <si>
    <t>Vērtētie ieņēmumi pēc izlīdzināšanas 2019.gadā (2019.gada PFI aprēķins)</t>
  </si>
  <si>
    <t>Vērtētie ieņēmumi pēc izlīdzināšanas 2020 / 2019</t>
  </si>
  <si>
    <t>VB dotācija PFI fondā 2019.gadā:</t>
  </si>
  <si>
    <t>Iedzīvotāju skaits uz 01.01.2020.</t>
  </si>
  <si>
    <r>
      <t xml:space="preserve">Vērtēto ieņēmumu prognozes 2020.gadā, </t>
    </r>
    <r>
      <rPr>
        <b/>
        <i/>
        <sz val="14"/>
        <color indexed="10"/>
        <rFont val="Times New Roman"/>
        <family val="1"/>
        <charset val="186"/>
      </rPr>
      <t>euro</t>
    </r>
  </si>
  <si>
    <r>
      <t xml:space="preserve">Provizoriskais pašvaldību finanšu izlīdzināšanas aprēķins 2020.gadam, </t>
    </r>
    <r>
      <rPr>
        <b/>
        <i/>
        <sz val="16"/>
        <color rgb="FFFF0000"/>
        <rFont val="Times New Roman"/>
        <family val="1"/>
        <charset val="186"/>
      </rPr>
      <t xml:space="preserve">euro </t>
    </r>
  </si>
  <si>
    <r>
      <t xml:space="preserve">Provizoriskais pašvaldību finanšu izlīdzināšanas aprēķins 2020.gadam, </t>
    </r>
    <r>
      <rPr>
        <b/>
        <i/>
        <sz val="16"/>
        <color rgb="FFFF0000"/>
        <rFont val="Times New Roman"/>
        <family val="1"/>
        <charset val="186"/>
      </rPr>
      <t>euro</t>
    </r>
    <r>
      <rPr>
        <b/>
        <i/>
        <sz val="16"/>
        <rFont val="Times New Roman"/>
        <family val="1"/>
        <charset val="186"/>
      </rPr>
      <t xml:space="preserve"> </t>
    </r>
  </si>
  <si>
    <r>
      <t xml:space="preserve">Iedzīvotāju skaits un struktūra 2020.gada PFI aprēķinam </t>
    </r>
    <r>
      <rPr>
        <sz val="14"/>
        <rFont val="Times New Roman"/>
        <family val="1"/>
        <charset val="186"/>
      </rPr>
      <t>(PMLP dati uz 01.01.2019.)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</si>
</sst>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0000000"/>
    <numFmt numFmtId="166" formatCode="#,##0_ ;\-#,##0\ "/>
    <numFmt numFmtId="167" formatCode="#,##0.0"/>
    <numFmt numFmtId="168" formatCode="#,###,###.0"/>
    <numFmt numFmtId="169" formatCode="0.0"/>
    <numFmt numFmtId="170" formatCode="0.000"/>
    <numFmt numFmtId="171" formatCode="0&quot;.&quot;0"/>
    <numFmt numFmtId="172" formatCode="_-* #,##0.00\ _L_s_-;\-* #,##0.00\ _L_s_-;_-* &quot;-&quot;??\ _L_s_-;_-@_-"/>
    <numFmt numFmtId="173" formatCode="0.0%"/>
  </numFmts>
  <fonts count="136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indexed="10"/>
      <name val="Times New Roman"/>
      <family val="1"/>
      <charset val="186"/>
    </font>
    <font>
      <b/>
      <sz val="9"/>
      <name val="Times New Roman"/>
      <family val="1"/>
    </font>
    <font>
      <sz val="10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</font>
    <font>
      <sz val="10"/>
      <name val="Arial"/>
      <family val="2"/>
      <charset val="186"/>
    </font>
    <font>
      <sz val="11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Arial"/>
      <family val="2"/>
      <charset val="186"/>
    </font>
    <font>
      <b/>
      <i/>
      <sz val="14"/>
      <color indexed="10"/>
      <name val="Times New Roman"/>
      <family val="1"/>
      <charset val="186"/>
    </font>
    <font>
      <sz val="10"/>
      <color theme="1"/>
      <name val="Arial"/>
      <family val="2"/>
      <charset val="186"/>
    </font>
    <font>
      <b/>
      <sz val="9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rgb="FFFF0000"/>
      <name val="Times New Roman"/>
      <family val="1"/>
      <charset val="186"/>
    </font>
    <font>
      <b/>
      <sz val="16"/>
      <color rgb="FFFF0000"/>
      <name val="Times New Roman"/>
      <family val="1"/>
      <charset val="186"/>
    </font>
    <font>
      <sz val="12"/>
      <color rgb="FF0000FF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9"/>
      <color rgb="FF0000FF"/>
      <name val="Times New Roman"/>
      <family val="1"/>
      <charset val="186"/>
    </font>
    <font>
      <i/>
      <sz val="10"/>
      <color rgb="FF0000FF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name val="BaltHelvetica"/>
    </font>
    <font>
      <sz val="12"/>
      <color theme="1"/>
      <name val="Times New Roman"/>
      <family val="2"/>
      <charset val="186"/>
    </font>
    <font>
      <sz val="10"/>
      <name val="BaltOptima"/>
      <charset val="186"/>
    </font>
    <font>
      <sz val="8"/>
      <name val="BaltGaramond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86"/>
    </font>
    <font>
      <sz val="10"/>
      <color indexed="9"/>
      <name val="Arial"/>
      <family val="2"/>
    </font>
    <font>
      <sz val="11"/>
      <color indexed="9"/>
      <name val="Calibri"/>
      <family val="2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8"/>
      <name val="BaltTimesRoman"/>
      <charset val="186"/>
    </font>
    <font>
      <sz val="10"/>
      <name val="BaltGaramond"/>
      <family val="2"/>
    </font>
    <font>
      <b/>
      <sz val="11"/>
      <color indexed="8"/>
      <name val="Calibri"/>
      <family val="2"/>
    </font>
    <font>
      <sz val="10"/>
      <name val="BaltGaramond"/>
      <family val="2"/>
      <charset val="186"/>
    </font>
    <font>
      <i/>
      <sz val="10"/>
      <color indexed="23"/>
      <name val="Arial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186"/>
    </font>
    <font>
      <u/>
      <sz val="8"/>
      <color indexed="12"/>
      <name val="BaltTimesRoman"/>
      <charset val="186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1"/>
      <name val="Arial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9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0"/>
      <color indexed="8"/>
      <name val="Times New Roman"/>
      <family val="1"/>
      <charset val="186"/>
    </font>
    <font>
      <sz val="19"/>
      <color indexed="48"/>
      <name val="Arial"/>
      <family val="2"/>
      <charset val="186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11"/>
      <name val="BaltOptima"/>
      <charset val="186"/>
    </font>
    <font>
      <sz val="12"/>
      <color indexed="8"/>
      <name val="Times New Roman"/>
      <family val="2"/>
      <charset val="186"/>
    </font>
    <font>
      <b/>
      <sz val="11"/>
      <color rgb="FFFF0000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i/>
      <sz val="10"/>
      <color rgb="FF0000FF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i/>
      <sz val="9"/>
      <color rgb="FF0000FF"/>
      <name val="Times New Roman"/>
      <family val="1"/>
      <charset val="186"/>
    </font>
    <font>
      <b/>
      <sz val="9"/>
      <color rgb="FF0000FF"/>
      <name val="Times New Roman"/>
      <family val="1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4"/>
      <color rgb="FFFF0000"/>
      <name val="Arial"/>
      <family val="2"/>
      <charset val="186"/>
    </font>
    <font>
      <i/>
      <sz val="9"/>
      <name val="Times New Roman"/>
      <family val="1"/>
      <charset val="186"/>
    </font>
    <font>
      <b/>
      <i/>
      <sz val="9"/>
      <name val="Times New Roman"/>
      <family val="1"/>
    </font>
    <font>
      <b/>
      <i/>
      <sz val="16"/>
      <color rgb="FFFF0000"/>
      <name val="Times New Roman"/>
      <family val="1"/>
      <charset val="186"/>
    </font>
    <font>
      <b/>
      <i/>
      <sz val="16"/>
      <name val="Times New Roman"/>
      <family val="1"/>
      <charset val="186"/>
    </font>
    <font>
      <b/>
      <sz val="10"/>
      <color rgb="FF0000FF"/>
      <name val="Arial"/>
      <family val="2"/>
      <charset val="186"/>
    </font>
    <font>
      <sz val="11"/>
      <color rgb="FF000000"/>
      <name val="Calibri"/>
      <family val="2"/>
      <charset val="186"/>
    </font>
    <font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9"/>
      <color rgb="FF0000FF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10"/>
      <color rgb="FF0000FF"/>
      <name val="Arial"/>
      <family val="2"/>
      <charset val="186"/>
    </font>
    <font>
      <b/>
      <sz val="12"/>
      <color rgb="FF0000FF"/>
      <name val="Times New Roman"/>
      <family val="1"/>
      <charset val="186"/>
    </font>
  </fonts>
  <fills count="8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18"/>
        <bgColor indexed="18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55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rgb="FF7030A0"/>
      </right>
      <top/>
      <bottom/>
      <diagonal/>
    </border>
    <border>
      <left style="hair">
        <color indexed="64"/>
      </left>
      <right style="medium">
        <color rgb="FF7030A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7030A0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rgb="FF7030A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7030A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hair">
        <color indexed="64"/>
      </left>
      <right style="medium">
        <color rgb="FF7030A0"/>
      </right>
      <top/>
      <bottom style="hair">
        <color indexed="64"/>
      </bottom>
      <diagonal/>
    </border>
    <border>
      <left style="medium">
        <color rgb="FF7030A0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medium">
        <color auto="1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7030A0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theme="1"/>
      </right>
      <top style="medium">
        <color indexed="64"/>
      </top>
      <bottom style="hair">
        <color auto="1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 style="medium">
        <color theme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theme="1"/>
      </right>
      <top style="thin">
        <color auto="1"/>
      </top>
      <bottom style="hair">
        <color auto="1"/>
      </bottom>
      <diagonal/>
    </border>
    <border>
      <left style="medium">
        <color theme="1"/>
      </left>
      <right style="hair">
        <color auto="1"/>
      </right>
      <top style="hair">
        <color auto="1"/>
      </top>
      <bottom style="hair">
        <color theme="1"/>
      </bottom>
      <diagonal/>
    </border>
    <border>
      <left style="hair">
        <color auto="1"/>
      </left>
      <right style="medium">
        <color theme="1"/>
      </right>
      <top style="hair">
        <color auto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medium">
        <color rgb="FF7030A0"/>
      </right>
      <top style="hair">
        <color indexed="64"/>
      </top>
      <bottom/>
      <diagonal/>
    </border>
    <border>
      <left style="medium">
        <color rgb="FF7030A0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theme="1"/>
      </right>
      <top style="hair">
        <color indexed="64"/>
      </top>
      <bottom/>
      <diagonal/>
    </border>
    <border>
      <left style="hair">
        <color theme="1"/>
      </left>
      <right style="medium">
        <color theme="1"/>
      </right>
      <top style="hair">
        <color theme="1"/>
      </top>
      <bottom/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5">
    <xf numFmtId="0" fontId="0" fillId="0" borderId="0"/>
    <xf numFmtId="0" fontId="13" fillId="0" borderId="0"/>
    <xf numFmtId="0" fontId="13" fillId="0" borderId="0"/>
    <xf numFmtId="0" fontId="22" fillId="0" borderId="0"/>
    <xf numFmtId="0" fontId="22" fillId="0" borderId="0"/>
    <xf numFmtId="0" fontId="13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0" borderId="0"/>
    <xf numFmtId="2" fontId="38" fillId="0" borderId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40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0" borderId="0" applyNumberFormat="0" applyBorder="0" applyAlignment="0" applyProtection="0"/>
    <xf numFmtId="0" fontId="40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4" borderId="0" applyNumberFormat="0" applyBorder="0" applyAlignment="0" applyProtection="0"/>
    <xf numFmtId="0" fontId="40" fillId="15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40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40" fillId="14" borderId="0" applyNumberFormat="0" applyBorder="0" applyAlignment="0" applyProtection="0"/>
    <xf numFmtId="0" fontId="39" fillId="8" borderId="0" applyNumberFormat="0" applyBorder="0" applyAlignment="0" applyProtection="0"/>
    <xf numFmtId="0" fontId="39" fillId="8" borderId="0" applyNumberFormat="0" applyBorder="0" applyAlignment="0" applyProtection="0"/>
    <xf numFmtId="0" fontId="40" fillId="8" borderId="0" applyNumberFormat="0" applyBorder="0" applyAlignment="0" applyProtection="0"/>
    <xf numFmtId="0" fontId="39" fillId="18" borderId="0" applyNumberFormat="0" applyBorder="0" applyAlignment="0" applyProtection="0"/>
    <xf numFmtId="0" fontId="39" fillId="18" borderId="0" applyNumberFormat="0" applyBorder="0" applyAlignment="0" applyProtection="0"/>
    <xf numFmtId="0" fontId="40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0" borderId="0" applyNumberFormat="0" applyBorder="0" applyAlignment="0" applyProtection="0"/>
    <xf numFmtId="0" fontId="40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7" borderId="0" applyNumberFormat="0" applyBorder="0" applyAlignment="0" applyProtection="0"/>
    <xf numFmtId="0" fontId="40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6" borderId="0" applyNumberFormat="0" applyBorder="0" applyAlignment="0" applyProtection="0"/>
    <xf numFmtId="0" fontId="40" fillId="21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2" fillId="22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2" fillId="23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2" fillId="24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2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4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5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36" borderId="0" applyNumberFormat="0" applyBorder="0" applyAlignment="0" applyProtection="0"/>
    <xf numFmtId="0" fontId="43" fillId="41" borderId="0" applyNumberFormat="0" applyBorder="0" applyAlignment="0" applyProtection="0"/>
    <xf numFmtId="0" fontId="44" fillId="29" borderId="0" applyNumberFormat="0" applyBorder="0" applyAlignment="0" applyProtection="0"/>
    <xf numFmtId="0" fontId="44" fillId="42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4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43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4" fillId="37" borderId="0" applyNumberFormat="0" applyBorder="0" applyAlignment="0" applyProtection="0"/>
    <xf numFmtId="0" fontId="43" fillId="36" borderId="0" applyNumberFormat="0" applyBorder="0" applyAlignment="0" applyProtection="0"/>
    <xf numFmtId="0" fontId="43" fillId="34" borderId="0" applyNumberFormat="0" applyBorder="0" applyAlignment="0" applyProtection="0"/>
    <xf numFmtId="0" fontId="43" fillId="29" borderId="0" applyNumberFormat="0" applyBorder="0" applyAlignment="0" applyProtection="0"/>
    <xf numFmtId="0" fontId="43" fillId="37" borderId="0" applyNumberFormat="0" applyBorder="0" applyAlignment="0" applyProtection="0"/>
    <xf numFmtId="0" fontId="44" fillId="29" borderId="0" applyNumberFormat="0" applyBorder="0" applyAlignment="0" applyProtection="0"/>
    <xf numFmtId="0" fontId="44" fillId="36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4" fillId="44" borderId="0" applyNumberFormat="0" applyBorder="0" applyAlignment="0" applyProtection="0"/>
    <xf numFmtId="0" fontId="43" fillId="26" borderId="0" applyNumberFormat="0" applyBorder="0" applyAlignment="0" applyProtection="0"/>
    <xf numFmtId="0" fontId="43" fillId="39" borderId="0" applyNumberFormat="0" applyBorder="0" applyAlignment="0" applyProtection="0"/>
    <xf numFmtId="0" fontId="43" fillId="28" borderId="0" applyNumberFormat="0" applyBorder="0" applyAlignment="0" applyProtection="0"/>
    <xf numFmtId="0" fontId="44" fillId="28" borderId="0" applyNumberFormat="0" applyBorder="0" applyAlignment="0" applyProtection="0"/>
    <xf numFmtId="0" fontId="44" fillId="31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31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31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4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35" borderId="0" applyNumberFormat="0" applyBorder="0" applyAlignment="0" applyProtection="0"/>
    <xf numFmtId="0" fontId="43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4" fillId="50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6" fillId="47" borderId="0" applyNumberFormat="0" applyBorder="0" applyAlignment="0" applyProtection="0"/>
    <xf numFmtId="0" fontId="45" fillId="35" borderId="0" applyNumberFormat="0" applyBorder="0" applyAlignment="0" applyProtection="0"/>
    <xf numFmtId="0" fontId="47" fillId="52" borderId="25" applyNumberFormat="0" applyAlignment="0" applyProtection="0"/>
    <xf numFmtId="0" fontId="47" fillId="52" borderId="25" applyNumberFormat="0" applyAlignment="0" applyProtection="0"/>
    <xf numFmtId="0" fontId="47" fillId="52" borderId="25" applyNumberFormat="0" applyAlignment="0" applyProtection="0"/>
    <xf numFmtId="0" fontId="48" fillId="53" borderId="26" applyNumberFormat="0" applyAlignment="0" applyProtection="0"/>
    <xf numFmtId="0" fontId="47" fillId="52" borderId="25" applyNumberFormat="0" applyAlignment="0" applyProtection="0"/>
    <xf numFmtId="0" fontId="49" fillId="37" borderId="27" applyNumberFormat="0" applyAlignment="0" applyProtection="0"/>
    <xf numFmtId="0" fontId="49" fillId="37" borderId="27" applyNumberFormat="0" applyAlignment="0" applyProtection="0"/>
    <xf numFmtId="0" fontId="49" fillId="45" borderId="27" applyNumberFormat="0" applyAlignment="0" applyProtection="0"/>
    <xf numFmtId="0" fontId="49" fillId="37" borderId="27" applyNumberFormat="0" applyAlignment="0" applyProtection="0"/>
    <xf numFmtId="168" fontId="50" fillId="0" borderId="0" applyFont="0" applyFill="0" applyBorder="0" applyAlignment="0" applyProtection="0"/>
    <xf numFmtId="1" fontId="51" fillId="0" borderId="0">
      <alignment horizontal="center" vertical="center"/>
      <protection locked="0"/>
    </xf>
    <xf numFmtId="0" fontId="52" fillId="54" borderId="0" applyNumberFormat="0" applyBorder="0" applyAlignment="0" applyProtection="0"/>
    <xf numFmtId="0" fontId="52" fillId="55" borderId="0" applyNumberFormat="0" applyBorder="0" applyAlignment="0" applyProtection="0"/>
    <xf numFmtId="0" fontId="52" fillId="56" borderId="0" applyNumberFormat="0" applyBorder="0" applyAlignment="0" applyProtection="0"/>
    <xf numFmtId="0" fontId="52" fillId="57" borderId="0" applyNumberFormat="0" applyBorder="0" applyAlignment="0" applyProtection="0"/>
    <xf numFmtId="0" fontId="52" fillId="58" borderId="0" applyNumberFormat="0" applyBorder="0" applyAlignment="0" applyProtection="0"/>
    <xf numFmtId="169" fontId="51" fillId="0" borderId="0" applyBorder="0" applyAlignment="0" applyProtection="0"/>
    <xf numFmtId="169" fontId="51" fillId="0" borderId="0" applyBorder="0" applyAlignment="0" applyProtection="0"/>
    <xf numFmtId="169" fontId="53" fillId="0" borderId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59" borderId="0" applyNumberFormat="0" applyBorder="0" applyAlignment="0" applyProtection="0"/>
    <xf numFmtId="0" fontId="56" fillId="59" borderId="0" applyNumberFormat="0" applyBorder="0" applyAlignment="0" applyProtection="0"/>
    <xf numFmtId="0" fontId="43" fillId="41" borderId="0" applyNumberFormat="0" applyBorder="0" applyAlignment="0" applyProtection="0"/>
    <xf numFmtId="0" fontId="56" fillId="59" borderId="0" applyNumberFormat="0" applyBorder="0" applyAlignment="0" applyProtection="0"/>
    <xf numFmtId="0" fontId="57" fillId="0" borderId="28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30" applyNumberFormat="0" applyFill="0" applyAlignment="0" applyProtection="0"/>
    <xf numFmtId="0" fontId="58" fillId="0" borderId="29" applyNumberFormat="0" applyFill="0" applyAlignment="0" applyProtection="0"/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59" fillId="0" borderId="32" applyNumberFormat="0" applyFill="0" applyAlignment="0" applyProtection="0"/>
    <xf numFmtId="0" fontId="59" fillId="0" borderId="31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48" borderId="25" applyNumberFormat="0" applyAlignment="0" applyProtection="0"/>
    <xf numFmtId="0" fontId="62" fillId="48" borderId="25" applyNumberFormat="0" applyAlignment="0" applyProtection="0"/>
    <xf numFmtId="0" fontId="62" fillId="48" borderId="25" applyNumberFormat="0" applyAlignment="0" applyProtection="0"/>
    <xf numFmtId="0" fontId="62" fillId="48" borderId="26" applyNumberFormat="0" applyAlignment="0" applyProtection="0"/>
    <xf numFmtId="0" fontId="62" fillId="48" borderId="25" applyNumberFormat="0" applyAlignment="0" applyProtection="0"/>
    <xf numFmtId="170" fontId="51" fillId="60" borderId="0"/>
    <xf numFmtId="170" fontId="51" fillId="60" borderId="0"/>
    <xf numFmtId="170" fontId="53" fillId="60" borderId="0"/>
    <xf numFmtId="0" fontId="63" fillId="0" borderId="33" applyNumberFormat="0" applyFill="0" applyAlignment="0" applyProtection="0"/>
    <xf numFmtId="0" fontId="63" fillId="0" borderId="33" applyNumberFormat="0" applyFill="0" applyAlignment="0" applyProtection="0"/>
    <xf numFmtId="0" fontId="56" fillId="0" borderId="34" applyNumberFormat="0" applyFill="0" applyAlignment="0" applyProtection="0"/>
    <xf numFmtId="0" fontId="63" fillId="0" borderId="33" applyNumberFormat="0" applyFill="0" applyAlignment="0" applyProtection="0"/>
    <xf numFmtId="0" fontId="64" fillId="48" borderId="0" applyNumberFormat="0" applyBorder="0" applyAlignment="0" applyProtection="0"/>
    <xf numFmtId="0" fontId="64" fillId="48" borderId="0" applyNumberFormat="0" applyBorder="0" applyAlignment="0" applyProtection="0"/>
    <xf numFmtId="0" fontId="56" fillId="48" borderId="0" applyNumberFormat="0" applyBorder="0" applyAlignment="0" applyProtection="0"/>
    <xf numFmtId="0" fontId="64" fillId="48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22" fillId="0" borderId="0"/>
    <xf numFmtId="0" fontId="13" fillId="0" borderId="0"/>
    <xf numFmtId="0" fontId="6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9" fillId="47" borderId="26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13" fillId="47" borderId="35" applyNumberFormat="0" applyFont="0" applyAlignment="0" applyProtection="0"/>
    <xf numFmtId="0" fontId="67" fillId="52" borderId="36" applyNumberFormat="0" applyAlignment="0" applyProtection="0"/>
    <xf numFmtId="0" fontId="67" fillId="52" borderId="36" applyNumberFormat="0" applyAlignment="0" applyProtection="0"/>
    <xf numFmtId="0" fontId="67" fillId="53" borderId="36" applyNumberFormat="0" applyAlignment="0" applyProtection="0"/>
    <xf numFmtId="0" fontId="67" fillId="52" borderId="36" applyNumberFormat="0" applyAlignment="0" applyProtection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9" fontId="5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69" fontId="51" fillId="61" borderId="0" applyBorder="0" applyProtection="0"/>
    <xf numFmtId="169" fontId="53" fillId="61" borderId="0" applyBorder="0" applyProtection="0"/>
    <xf numFmtId="169" fontId="51" fillId="61" borderId="0" applyBorder="0" applyProtection="0"/>
    <xf numFmtId="169" fontId="51" fillId="61" borderId="0" applyBorder="0" applyProtection="0"/>
    <xf numFmtId="169" fontId="51" fillId="61" borderId="0" applyBorder="0" applyProtection="0"/>
    <xf numFmtId="169" fontId="51" fillId="61" borderId="0" applyBorder="0" applyProtection="0"/>
    <xf numFmtId="0" fontId="13" fillId="0" borderId="0"/>
    <xf numFmtId="4" fontId="68" fillId="62" borderId="37" applyNumberFormat="0" applyProtection="0">
      <alignment vertical="center"/>
    </xf>
    <xf numFmtId="4" fontId="68" fillId="62" borderId="37" applyNumberFormat="0" applyProtection="0">
      <alignment vertical="center"/>
    </xf>
    <xf numFmtId="4" fontId="68" fillId="62" borderId="37" applyNumberFormat="0" applyProtection="0">
      <alignment vertical="center"/>
    </xf>
    <xf numFmtId="4" fontId="69" fillId="62" borderId="26" applyNumberFormat="0" applyProtection="0">
      <alignment vertical="center"/>
    </xf>
    <xf numFmtId="4" fontId="70" fillId="63" borderId="1" applyNumberFormat="0" applyProtection="0">
      <alignment vertical="center"/>
    </xf>
    <xf numFmtId="4" fontId="68" fillId="62" borderId="37" applyNumberFormat="0" applyProtection="0">
      <alignment vertical="center"/>
    </xf>
    <xf numFmtId="0" fontId="13" fillId="0" borderId="0"/>
    <xf numFmtId="0" fontId="13" fillId="0" borderId="0"/>
    <xf numFmtId="4" fontId="71" fillId="62" borderId="37" applyNumberFormat="0" applyProtection="0">
      <alignment vertical="center"/>
    </xf>
    <xf numFmtId="4" fontId="71" fillId="62" borderId="37" applyNumberFormat="0" applyProtection="0">
      <alignment vertical="center"/>
    </xf>
    <xf numFmtId="4" fontId="71" fillId="62" borderId="37" applyNumberFormat="0" applyProtection="0">
      <alignment vertical="center"/>
    </xf>
    <xf numFmtId="4" fontId="72" fillId="64" borderId="26" applyNumberFormat="0" applyProtection="0">
      <alignment vertical="center"/>
    </xf>
    <xf numFmtId="0" fontId="13" fillId="0" borderId="0"/>
    <xf numFmtId="0" fontId="13" fillId="0" borderId="0"/>
    <xf numFmtId="4" fontId="68" fillId="62" borderId="37" applyNumberFormat="0" applyProtection="0">
      <alignment horizontal="left" vertical="center" indent="1"/>
    </xf>
    <xf numFmtId="4" fontId="68" fillId="62" borderId="37" applyNumberFormat="0" applyProtection="0">
      <alignment horizontal="left" vertical="center" indent="1"/>
    </xf>
    <xf numFmtId="4" fontId="68" fillId="62" borderId="37" applyNumberFormat="0" applyProtection="0">
      <alignment horizontal="left" vertical="center" indent="1"/>
    </xf>
    <xf numFmtId="4" fontId="69" fillId="64" borderId="26" applyNumberFormat="0" applyProtection="0">
      <alignment horizontal="left" vertical="center" indent="1"/>
    </xf>
    <xf numFmtId="4" fontId="70" fillId="63" borderId="1" applyNumberFormat="0" applyProtection="0">
      <alignment horizontal="left" vertical="center" indent="1"/>
    </xf>
    <xf numFmtId="4" fontId="68" fillId="62" borderId="37" applyNumberFormat="0" applyProtection="0">
      <alignment horizontal="left" vertical="center" indent="1"/>
    </xf>
    <xf numFmtId="0" fontId="13" fillId="0" borderId="0"/>
    <xf numFmtId="0" fontId="13" fillId="0" borderId="0"/>
    <xf numFmtId="0" fontId="68" fillId="62" borderId="37" applyNumberFormat="0" applyProtection="0">
      <alignment horizontal="left" vertical="top" indent="1"/>
    </xf>
    <xf numFmtId="0" fontId="68" fillId="62" borderId="37" applyNumberFormat="0" applyProtection="0">
      <alignment horizontal="left" vertical="top" indent="1"/>
    </xf>
    <xf numFmtId="0" fontId="68" fillId="62" borderId="37" applyNumberFormat="0" applyProtection="0">
      <alignment horizontal="left" vertical="top" indent="1"/>
    </xf>
    <xf numFmtId="0" fontId="73" fillId="62" borderId="37" applyNumberFormat="0" applyProtection="0">
      <alignment horizontal="left" vertical="top" indent="1"/>
    </xf>
    <xf numFmtId="0" fontId="13" fillId="0" borderId="0"/>
    <xf numFmtId="0" fontId="13" fillId="0" borderId="0"/>
    <xf numFmtId="4" fontId="68" fillId="6" borderId="0" applyNumberFormat="0" applyProtection="0">
      <alignment horizontal="left" vertical="center" indent="1"/>
    </xf>
    <xf numFmtId="4" fontId="68" fillId="6" borderId="0" applyNumberFormat="0" applyProtection="0">
      <alignment horizontal="left" vertical="center" indent="1"/>
    </xf>
    <xf numFmtId="4" fontId="69" fillId="24" borderId="26" applyNumberFormat="0" applyProtection="0">
      <alignment horizontal="left" vertical="center" indent="1"/>
    </xf>
    <xf numFmtId="4" fontId="70" fillId="0" borderId="38" applyNumberFormat="0" applyProtection="0">
      <alignment horizontal="left" vertical="center" wrapText="1" indent="1"/>
    </xf>
    <xf numFmtId="4" fontId="68" fillId="6" borderId="0" applyNumberFormat="0" applyProtection="0">
      <alignment horizontal="left" vertical="center" indent="1"/>
    </xf>
    <xf numFmtId="0" fontId="13" fillId="0" borderId="0"/>
    <xf numFmtId="4" fontId="68" fillId="0" borderId="0" applyNumberFormat="0" applyProtection="0">
      <alignment horizontal="left" vertical="center" indent="1"/>
    </xf>
    <xf numFmtId="0" fontId="13" fillId="0" borderId="0"/>
    <xf numFmtId="4" fontId="39" fillId="9" borderId="37" applyNumberFormat="0" applyProtection="0">
      <alignment horizontal="right" vertical="center"/>
    </xf>
    <xf numFmtId="4" fontId="39" fillId="9" borderId="37" applyNumberFormat="0" applyProtection="0">
      <alignment horizontal="right" vertical="center"/>
    </xf>
    <xf numFmtId="4" fontId="39" fillId="9" borderId="37" applyNumberFormat="0" applyProtection="0">
      <alignment horizontal="right" vertical="center"/>
    </xf>
    <xf numFmtId="4" fontId="69" fillId="9" borderId="26" applyNumberFormat="0" applyProtection="0">
      <alignment horizontal="right" vertical="center"/>
    </xf>
    <xf numFmtId="0" fontId="13" fillId="0" borderId="0"/>
    <xf numFmtId="0" fontId="13" fillId="0" borderId="0"/>
    <xf numFmtId="4" fontId="39" fillId="8" borderId="37" applyNumberFormat="0" applyProtection="0">
      <alignment horizontal="right" vertical="center"/>
    </xf>
    <xf numFmtId="4" fontId="39" fillId="8" borderId="37" applyNumberFormat="0" applyProtection="0">
      <alignment horizontal="right" vertical="center"/>
    </xf>
    <xf numFmtId="4" fontId="39" fillId="8" borderId="37" applyNumberFormat="0" applyProtection="0">
      <alignment horizontal="right" vertical="center"/>
    </xf>
    <xf numFmtId="4" fontId="69" fillId="65" borderId="26" applyNumberFormat="0" applyProtection="0">
      <alignment horizontal="right" vertical="center"/>
    </xf>
    <xf numFmtId="0" fontId="13" fillId="0" borderId="0"/>
    <xf numFmtId="0" fontId="13" fillId="0" borderId="0"/>
    <xf numFmtId="4" fontId="39" fillId="66" borderId="37" applyNumberFormat="0" applyProtection="0">
      <alignment horizontal="right" vertical="center"/>
    </xf>
    <xf numFmtId="4" fontId="39" fillId="66" borderId="37" applyNumberFormat="0" applyProtection="0">
      <alignment horizontal="right" vertical="center"/>
    </xf>
    <xf numFmtId="4" fontId="39" fillId="66" borderId="37" applyNumberFormat="0" applyProtection="0">
      <alignment horizontal="right" vertical="center"/>
    </xf>
    <xf numFmtId="4" fontId="69" fillId="66" borderId="38" applyNumberFormat="0" applyProtection="0">
      <alignment horizontal="right" vertical="center"/>
    </xf>
    <xf numFmtId="0" fontId="13" fillId="0" borderId="0"/>
    <xf numFmtId="0" fontId="13" fillId="0" borderId="0"/>
    <xf numFmtId="4" fontId="39" fillId="21" borderId="37" applyNumberFormat="0" applyProtection="0">
      <alignment horizontal="right" vertical="center"/>
    </xf>
    <xf numFmtId="4" fontId="39" fillId="21" borderId="37" applyNumberFormat="0" applyProtection="0">
      <alignment horizontal="right" vertical="center"/>
    </xf>
    <xf numFmtId="4" fontId="39" fillId="21" borderId="37" applyNumberFormat="0" applyProtection="0">
      <alignment horizontal="right" vertical="center"/>
    </xf>
    <xf numFmtId="4" fontId="69" fillId="21" borderId="26" applyNumberFormat="0" applyProtection="0">
      <alignment horizontal="right" vertical="center"/>
    </xf>
    <xf numFmtId="0" fontId="13" fillId="0" borderId="0"/>
    <xf numFmtId="0" fontId="13" fillId="0" borderId="0"/>
    <xf numFmtId="4" fontId="39" fillId="25" borderId="37" applyNumberFormat="0" applyProtection="0">
      <alignment horizontal="right" vertical="center"/>
    </xf>
    <xf numFmtId="4" fontId="39" fillId="25" borderId="37" applyNumberFormat="0" applyProtection="0">
      <alignment horizontal="right" vertical="center"/>
    </xf>
    <xf numFmtId="4" fontId="39" fillId="25" borderId="37" applyNumberFormat="0" applyProtection="0">
      <alignment horizontal="right" vertical="center"/>
    </xf>
    <xf numFmtId="4" fontId="69" fillId="25" borderId="26" applyNumberFormat="0" applyProtection="0">
      <alignment horizontal="right" vertical="center"/>
    </xf>
    <xf numFmtId="0" fontId="13" fillId="0" borderId="0"/>
    <xf numFmtId="0" fontId="13" fillId="0" borderId="0"/>
    <xf numFmtId="4" fontId="39" fillId="67" borderId="37" applyNumberFormat="0" applyProtection="0">
      <alignment horizontal="right" vertical="center"/>
    </xf>
    <xf numFmtId="4" fontId="39" fillId="67" borderId="37" applyNumberFormat="0" applyProtection="0">
      <alignment horizontal="right" vertical="center"/>
    </xf>
    <xf numFmtId="4" fontId="39" fillId="67" borderId="37" applyNumberFormat="0" applyProtection="0">
      <alignment horizontal="right" vertical="center"/>
    </xf>
    <xf numFmtId="4" fontId="69" fillId="67" borderId="26" applyNumberFormat="0" applyProtection="0">
      <alignment horizontal="right" vertical="center"/>
    </xf>
    <xf numFmtId="0" fontId="13" fillId="0" borderId="0"/>
    <xf numFmtId="0" fontId="13" fillId="0" borderId="0"/>
    <xf numFmtId="4" fontId="39" fillId="18" borderId="37" applyNumberFormat="0" applyProtection="0">
      <alignment horizontal="right" vertical="center"/>
    </xf>
    <xf numFmtId="4" fontId="39" fillId="18" borderId="37" applyNumberFormat="0" applyProtection="0">
      <alignment horizontal="right" vertical="center"/>
    </xf>
    <xf numFmtId="4" fontId="39" fillId="18" borderId="37" applyNumberFormat="0" applyProtection="0">
      <alignment horizontal="right" vertical="center"/>
    </xf>
    <xf numFmtId="4" fontId="69" fillId="18" borderId="26" applyNumberFormat="0" applyProtection="0">
      <alignment horizontal="right" vertical="center"/>
    </xf>
    <xf numFmtId="0" fontId="13" fillId="0" borderId="0"/>
    <xf numFmtId="0" fontId="13" fillId="0" borderId="0"/>
    <xf numFmtId="4" fontId="39" fillId="68" borderId="37" applyNumberFormat="0" applyProtection="0">
      <alignment horizontal="right" vertical="center"/>
    </xf>
    <xf numFmtId="4" fontId="39" fillId="68" borderId="37" applyNumberFormat="0" applyProtection="0">
      <alignment horizontal="right" vertical="center"/>
    </xf>
    <xf numFmtId="4" fontId="39" fillId="68" borderId="37" applyNumberFormat="0" applyProtection="0">
      <alignment horizontal="right" vertical="center"/>
    </xf>
    <xf numFmtId="4" fontId="69" fillId="68" borderId="26" applyNumberFormat="0" applyProtection="0">
      <alignment horizontal="right" vertical="center"/>
    </xf>
    <xf numFmtId="0" fontId="13" fillId="0" borderId="0"/>
    <xf numFmtId="0" fontId="13" fillId="0" borderId="0"/>
    <xf numFmtId="4" fontId="39" fillId="19" borderId="37" applyNumberFormat="0" applyProtection="0">
      <alignment horizontal="right" vertical="center"/>
    </xf>
    <xf numFmtId="4" fontId="39" fillId="19" borderId="37" applyNumberFormat="0" applyProtection="0">
      <alignment horizontal="right" vertical="center"/>
    </xf>
    <xf numFmtId="4" fontId="39" fillId="19" borderId="37" applyNumberFormat="0" applyProtection="0">
      <alignment horizontal="right" vertical="center"/>
    </xf>
    <xf numFmtId="4" fontId="69" fillId="19" borderId="26" applyNumberFormat="0" applyProtection="0">
      <alignment horizontal="right" vertical="center"/>
    </xf>
    <xf numFmtId="0" fontId="13" fillId="0" borderId="0"/>
    <xf numFmtId="0" fontId="13" fillId="0" borderId="0"/>
    <xf numFmtId="4" fontId="68" fillId="69" borderId="39" applyNumberFormat="0" applyProtection="0">
      <alignment horizontal="left" vertical="center" indent="1"/>
    </xf>
    <xf numFmtId="4" fontId="68" fillId="69" borderId="39" applyNumberFormat="0" applyProtection="0">
      <alignment horizontal="left" vertical="center" indent="1"/>
    </xf>
    <xf numFmtId="4" fontId="69" fillId="69" borderId="38" applyNumberFormat="0" applyProtection="0">
      <alignment horizontal="left" vertical="center" indent="1"/>
    </xf>
    <xf numFmtId="0" fontId="13" fillId="0" borderId="0"/>
    <xf numFmtId="0" fontId="13" fillId="0" borderId="0"/>
    <xf numFmtId="4" fontId="39" fillId="70" borderId="0" applyNumberFormat="0" applyProtection="0">
      <alignment horizontal="left" vertical="center" indent="1"/>
    </xf>
    <xf numFmtId="4" fontId="39" fillId="70" borderId="0" applyNumberFormat="0" applyProtection="0">
      <alignment horizontal="left" vertical="center" indent="1"/>
    </xf>
    <xf numFmtId="4" fontId="74" fillId="17" borderId="38" applyNumberFormat="0" applyProtection="0">
      <alignment horizontal="left" vertical="center" indent="1"/>
    </xf>
    <xf numFmtId="4" fontId="75" fillId="0" borderId="38" applyNumberFormat="0" applyProtection="0">
      <alignment horizontal="left" vertical="center" wrapText="1" indent="1"/>
    </xf>
    <xf numFmtId="4" fontId="39" fillId="70" borderId="0" applyNumberFormat="0" applyProtection="0">
      <alignment horizontal="left" vertical="center" indent="1"/>
    </xf>
    <xf numFmtId="0" fontId="13" fillId="0" borderId="0"/>
    <xf numFmtId="0" fontId="13" fillId="0" borderId="0"/>
    <xf numFmtId="4" fontId="76" fillId="17" borderId="0" applyNumberFormat="0" applyProtection="0">
      <alignment horizontal="left" vertical="center" indent="1"/>
    </xf>
    <xf numFmtId="4" fontId="76" fillId="17" borderId="0" applyNumberFormat="0" applyProtection="0">
      <alignment horizontal="left" vertical="center" indent="1"/>
    </xf>
    <xf numFmtId="4" fontId="74" fillId="17" borderId="38" applyNumberFormat="0" applyProtection="0">
      <alignment horizontal="left" vertical="center" indent="1"/>
    </xf>
    <xf numFmtId="4" fontId="76" fillId="17" borderId="0" applyNumberFormat="0" applyProtection="0">
      <alignment horizontal="left" vertical="center" indent="1"/>
    </xf>
    <xf numFmtId="0" fontId="13" fillId="0" borderId="0"/>
    <xf numFmtId="4" fontId="76" fillId="17" borderId="0" applyNumberFormat="0" applyProtection="0">
      <alignment horizontal="left" vertical="center" indent="1"/>
    </xf>
    <xf numFmtId="4" fontId="76" fillId="17" borderId="0" applyNumberFormat="0" applyProtection="0">
      <alignment horizontal="left" vertical="center" indent="1"/>
    </xf>
    <xf numFmtId="4" fontId="76" fillId="17" borderId="0" applyNumberFormat="0" applyProtection="0">
      <alignment horizontal="left" vertical="center" indent="1"/>
    </xf>
    <xf numFmtId="0" fontId="13" fillId="0" borderId="0"/>
    <xf numFmtId="4" fontId="39" fillId="6" borderId="37" applyNumberFormat="0" applyProtection="0">
      <alignment horizontal="right" vertical="center"/>
    </xf>
    <xf numFmtId="4" fontId="39" fillId="6" borderId="37" applyNumberFormat="0" applyProtection="0">
      <alignment horizontal="right" vertical="center"/>
    </xf>
    <xf numFmtId="4" fontId="39" fillId="6" borderId="37" applyNumberFormat="0" applyProtection="0">
      <alignment horizontal="right" vertical="center"/>
    </xf>
    <xf numFmtId="4" fontId="69" fillId="6" borderId="26" applyNumberFormat="0" applyProtection="0">
      <alignment horizontal="right" vertical="center"/>
    </xf>
    <xf numFmtId="0" fontId="13" fillId="0" borderId="0"/>
    <xf numFmtId="0" fontId="13" fillId="0" borderId="0"/>
    <xf numFmtId="4" fontId="66" fillId="70" borderId="0" applyNumberFormat="0" applyProtection="0">
      <alignment horizontal="left" vertical="center" indent="1"/>
    </xf>
    <xf numFmtId="4" fontId="66" fillId="70" borderId="0" applyNumberFormat="0" applyProtection="0">
      <alignment horizontal="left" vertical="center" indent="1"/>
    </xf>
    <xf numFmtId="4" fontId="69" fillId="70" borderId="38" applyNumberFormat="0" applyProtection="0">
      <alignment horizontal="left" vertical="center" indent="1"/>
    </xf>
    <xf numFmtId="4" fontId="66" fillId="70" borderId="0" applyNumberFormat="0" applyProtection="0">
      <alignment horizontal="left" vertical="center" indent="1"/>
    </xf>
    <xf numFmtId="0" fontId="13" fillId="0" borderId="0"/>
    <xf numFmtId="4" fontId="66" fillId="70" borderId="0" applyNumberFormat="0" applyProtection="0">
      <alignment horizontal="left" vertical="center" indent="1"/>
    </xf>
    <xf numFmtId="4" fontId="66" fillId="70" borderId="0" applyNumberFormat="0" applyProtection="0">
      <alignment horizontal="left" vertical="center" indent="1"/>
    </xf>
    <xf numFmtId="4" fontId="66" fillId="70" borderId="0" applyNumberFormat="0" applyProtection="0">
      <alignment horizontal="left" vertical="center" indent="1"/>
    </xf>
    <xf numFmtId="0" fontId="13" fillId="0" borderId="0"/>
    <xf numFmtId="4" fontId="66" fillId="6" borderId="0" applyNumberFormat="0" applyProtection="0">
      <alignment horizontal="left" vertical="center" indent="1"/>
    </xf>
    <xf numFmtId="4" fontId="66" fillId="6" borderId="0" applyNumberFormat="0" applyProtection="0">
      <alignment horizontal="left" vertical="center" indent="1"/>
    </xf>
    <xf numFmtId="4" fontId="69" fillId="6" borderId="38" applyNumberFormat="0" applyProtection="0">
      <alignment horizontal="left" vertical="center" indent="1"/>
    </xf>
    <xf numFmtId="4" fontId="66" fillId="6" borderId="0" applyNumberFormat="0" applyProtection="0">
      <alignment horizontal="left" vertical="center" indent="1"/>
    </xf>
    <xf numFmtId="0" fontId="13" fillId="0" borderId="0"/>
    <xf numFmtId="4" fontId="66" fillId="6" borderId="0" applyNumberFormat="0" applyProtection="0">
      <alignment horizontal="left" vertical="center" indent="1"/>
    </xf>
    <xf numFmtId="4" fontId="66" fillId="6" borderId="0" applyNumberFormat="0" applyProtection="0">
      <alignment horizontal="left" vertical="center" indent="1"/>
    </xf>
    <xf numFmtId="4" fontId="66" fillId="6" borderId="0" applyNumberFormat="0" applyProtection="0">
      <alignment horizontal="left" vertical="center" indent="1"/>
    </xf>
    <xf numFmtId="0" fontId="13" fillId="0" borderId="0"/>
    <xf numFmtId="0" fontId="2" fillId="0" borderId="38" applyNumberFormat="0" applyProtection="0">
      <alignment horizontal="left" vertical="center" wrapText="1" indent="1"/>
    </xf>
    <xf numFmtId="0" fontId="13" fillId="17" borderId="37" applyNumberFormat="0" applyProtection="0">
      <alignment horizontal="left" vertical="center" indent="1"/>
    </xf>
    <xf numFmtId="0" fontId="13" fillId="17" borderId="37" applyNumberFormat="0" applyProtection="0">
      <alignment horizontal="left" vertical="center" indent="1"/>
    </xf>
    <xf numFmtId="0" fontId="2" fillId="0" borderId="38" applyNumberFormat="0" applyProtection="0">
      <alignment horizontal="left" vertical="center" wrapText="1" indent="1"/>
    </xf>
    <xf numFmtId="0" fontId="13" fillId="17" borderId="37" applyNumberFormat="0" applyProtection="0">
      <alignment horizontal="left" vertical="center" indent="1"/>
    </xf>
    <xf numFmtId="0" fontId="13" fillId="17" borderId="37" applyNumberFormat="0" applyProtection="0">
      <alignment horizontal="left" vertical="center" indent="1"/>
    </xf>
    <xf numFmtId="0" fontId="13" fillId="0" borderId="0"/>
    <xf numFmtId="0" fontId="6" fillId="0" borderId="0" applyNumberFormat="0" applyProtection="0">
      <alignment horizontal="left" vertical="center" wrapText="1" indent="1" shrinkToFit="1"/>
    </xf>
    <xf numFmtId="0" fontId="13" fillId="0" borderId="0"/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9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0" borderId="0"/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17" borderId="37" applyNumberFormat="0" applyProtection="0">
      <alignment horizontal="left" vertical="top" indent="1"/>
    </xf>
    <xf numFmtId="0" fontId="13" fillId="0" borderId="0"/>
    <xf numFmtId="0" fontId="2" fillId="0" borderId="1" applyNumberFormat="0" applyProtection="0">
      <alignment horizontal="left" vertical="center" indent="1"/>
    </xf>
    <xf numFmtId="0" fontId="13" fillId="6" borderId="37" applyNumberFormat="0" applyProtection="0">
      <alignment horizontal="left" vertical="center" indent="1"/>
    </xf>
    <xf numFmtId="0" fontId="13" fillId="6" borderId="37" applyNumberFormat="0" applyProtection="0">
      <alignment horizontal="left" vertical="center" indent="1"/>
    </xf>
    <xf numFmtId="0" fontId="13" fillId="6" borderId="37" applyNumberFormat="0" applyProtection="0">
      <alignment horizontal="left" vertical="center" indent="1"/>
    </xf>
    <xf numFmtId="0" fontId="13" fillId="6" borderId="37" applyNumberFormat="0" applyProtection="0">
      <alignment horizontal="left" vertical="center" indent="1"/>
    </xf>
    <xf numFmtId="0" fontId="13" fillId="0" borderId="0"/>
    <xf numFmtId="0" fontId="6" fillId="0" borderId="0" applyNumberFormat="0" applyProtection="0">
      <alignment horizontal="left" vertical="center" wrapText="1" indent="1" shrinkToFit="1"/>
    </xf>
    <xf numFmtId="0" fontId="13" fillId="0" borderId="0"/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9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0" borderId="0"/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6" borderId="37" applyNumberFormat="0" applyProtection="0">
      <alignment horizontal="left" vertical="top" indent="1"/>
    </xf>
    <xf numFmtId="0" fontId="13" fillId="0" borderId="0"/>
    <xf numFmtId="0" fontId="2" fillId="0" borderId="1" applyNumberFormat="0" applyProtection="0">
      <alignment horizontal="left" vertical="center" indent="1"/>
    </xf>
    <xf numFmtId="0" fontId="13" fillId="14" borderId="37" applyNumberFormat="0" applyProtection="0">
      <alignment horizontal="left" vertical="center" indent="1"/>
    </xf>
    <xf numFmtId="0" fontId="13" fillId="14" borderId="37" applyNumberFormat="0" applyProtection="0">
      <alignment horizontal="left" vertical="center" indent="1"/>
    </xf>
    <xf numFmtId="0" fontId="13" fillId="14" borderId="37" applyNumberFormat="0" applyProtection="0">
      <alignment horizontal="left" vertical="center" indent="1"/>
    </xf>
    <xf numFmtId="0" fontId="13" fillId="14" borderId="37" applyNumberFormat="0" applyProtection="0">
      <alignment horizontal="left" vertical="center" indent="1"/>
    </xf>
    <xf numFmtId="0" fontId="13" fillId="0" borderId="0"/>
    <xf numFmtId="0" fontId="6" fillId="0" borderId="0" applyNumberFormat="0" applyProtection="0">
      <alignment horizontal="left" vertical="center" wrapText="1" indent="1" shrinkToFit="1"/>
    </xf>
    <xf numFmtId="0" fontId="13" fillId="0" borderId="0"/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9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0" borderId="0"/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14" borderId="37" applyNumberFormat="0" applyProtection="0">
      <alignment horizontal="left" vertical="top" indent="1"/>
    </xf>
    <xf numFmtId="0" fontId="13" fillId="0" borderId="0"/>
    <xf numFmtId="0" fontId="2" fillId="0" borderId="1" applyNumberFormat="0" applyProtection="0">
      <alignment horizontal="left" vertical="center" indent="1"/>
    </xf>
    <xf numFmtId="0" fontId="13" fillId="70" borderId="37" applyNumberFormat="0" applyProtection="0">
      <alignment horizontal="left" vertical="center" indent="1"/>
    </xf>
    <xf numFmtId="0" fontId="13" fillId="70" borderId="37" applyNumberFormat="0" applyProtection="0">
      <alignment horizontal="left" vertical="center" indent="1"/>
    </xf>
    <xf numFmtId="0" fontId="13" fillId="70" borderId="37" applyNumberFormat="0" applyProtection="0">
      <alignment horizontal="left" vertical="center" indent="1"/>
    </xf>
    <xf numFmtId="0" fontId="13" fillId="70" borderId="37" applyNumberFormat="0" applyProtection="0">
      <alignment horizontal="left" vertical="center" indent="1"/>
    </xf>
    <xf numFmtId="0" fontId="13" fillId="0" borderId="0"/>
    <xf numFmtId="0" fontId="13" fillId="0" borderId="1" applyNumberFormat="0" applyProtection="0">
      <alignment horizontal="left" vertical="center" indent="1"/>
    </xf>
    <xf numFmtId="0" fontId="13" fillId="0" borderId="0"/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9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0" borderId="0"/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70" borderId="37" applyNumberFormat="0" applyProtection="0">
      <alignment horizontal="left" vertical="top" indent="1"/>
    </xf>
    <xf numFmtId="0" fontId="13" fillId="0" borderId="0"/>
    <xf numFmtId="0" fontId="13" fillId="12" borderId="1" applyNumberFormat="0">
      <protection locked="0"/>
    </xf>
    <xf numFmtId="0" fontId="13" fillId="12" borderId="1" applyNumberFormat="0">
      <protection locked="0"/>
    </xf>
    <xf numFmtId="0" fontId="9" fillId="12" borderId="40" applyNumberFormat="0">
      <protection locked="0"/>
    </xf>
    <xf numFmtId="0" fontId="13" fillId="12" borderId="1" applyNumberFormat="0">
      <protection locked="0"/>
    </xf>
    <xf numFmtId="0" fontId="13" fillId="0" borderId="0"/>
    <xf numFmtId="0" fontId="13" fillId="12" borderId="1" applyNumberFormat="0">
      <protection locked="0"/>
    </xf>
    <xf numFmtId="0" fontId="13" fillId="12" borderId="1" applyNumberFormat="0">
      <protection locked="0"/>
    </xf>
    <xf numFmtId="0" fontId="13" fillId="12" borderId="1" applyNumberFormat="0">
      <protection locked="0"/>
    </xf>
    <xf numFmtId="0" fontId="77" fillId="17" borderId="41" applyBorder="0"/>
    <xf numFmtId="0" fontId="13" fillId="0" borderId="0"/>
    <xf numFmtId="4" fontId="39" fillId="10" borderId="37" applyNumberFormat="0" applyProtection="0">
      <alignment vertical="center"/>
    </xf>
    <xf numFmtId="4" fontId="39" fillId="10" borderId="37" applyNumberFormat="0" applyProtection="0">
      <alignment vertical="center"/>
    </xf>
    <xf numFmtId="4" fontId="39" fillId="10" borderId="37" applyNumberFormat="0" applyProtection="0">
      <alignment vertical="center"/>
    </xf>
    <xf numFmtId="4" fontId="78" fillId="10" borderId="37" applyNumberFormat="0" applyProtection="0">
      <alignment vertical="center"/>
    </xf>
    <xf numFmtId="0" fontId="13" fillId="0" borderId="0"/>
    <xf numFmtId="0" fontId="13" fillId="0" borderId="0"/>
    <xf numFmtId="4" fontId="79" fillId="10" borderId="37" applyNumberFormat="0" applyProtection="0">
      <alignment vertical="center"/>
    </xf>
    <xf numFmtId="4" fontId="79" fillId="10" borderId="37" applyNumberFormat="0" applyProtection="0">
      <alignment vertical="center"/>
    </xf>
    <xf numFmtId="4" fontId="79" fillId="10" borderId="37" applyNumberFormat="0" applyProtection="0">
      <alignment vertical="center"/>
    </xf>
    <xf numFmtId="4" fontId="72" fillId="60" borderId="1" applyNumberFormat="0" applyProtection="0">
      <alignment vertical="center"/>
    </xf>
    <xf numFmtId="0" fontId="13" fillId="0" borderId="0"/>
    <xf numFmtId="0" fontId="13" fillId="0" borderId="0"/>
    <xf numFmtId="4" fontId="39" fillId="10" borderId="37" applyNumberFormat="0" applyProtection="0">
      <alignment horizontal="left" vertical="center" indent="1"/>
    </xf>
    <xf numFmtId="4" fontId="39" fillId="10" borderId="37" applyNumberFormat="0" applyProtection="0">
      <alignment horizontal="left" vertical="center" indent="1"/>
    </xf>
    <xf numFmtId="4" fontId="39" fillId="10" borderId="37" applyNumberFormat="0" applyProtection="0">
      <alignment horizontal="left" vertical="center" indent="1"/>
    </xf>
    <xf numFmtId="4" fontId="78" fillId="20" borderId="37" applyNumberFormat="0" applyProtection="0">
      <alignment horizontal="left" vertical="center" indent="1"/>
    </xf>
    <xf numFmtId="0" fontId="13" fillId="0" borderId="0"/>
    <xf numFmtId="0" fontId="13" fillId="0" borderId="0"/>
    <xf numFmtId="0" fontId="39" fillId="10" borderId="37" applyNumberFormat="0" applyProtection="0">
      <alignment horizontal="left" vertical="top" indent="1"/>
    </xf>
    <xf numFmtId="0" fontId="39" fillId="10" borderId="37" applyNumberFormat="0" applyProtection="0">
      <alignment horizontal="left" vertical="top" indent="1"/>
    </xf>
    <xf numFmtId="0" fontId="39" fillId="10" borderId="37" applyNumberFormat="0" applyProtection="0">
      <alignment horizontal="left" vertical="top" indent="1"/>
    </xf>
    <xf numFmtId="0" fontId="78" fillId="10" borderId="37" applyNumberFormat="0" applyProtection="0">
      <alignment horizontal="left" vertical="top" indent="1"/>
    </xf>
    <xf numFmtId="0" fontId="13" fillId="0" borderId="0"/>
    <xf numFmtId="4" fontId="80" fillId="0" borderId="0" applyNumberFormat="0" applyProtection="0">
      <alignment horizontal="right" vertical="center"/>
    </xf>
    <xf numFmtId="4" fontId="75" fillId="63" borderId="1" applyNumberFormat="0" applyProtection="0">
      <alignment horizontal="right" vertical="center"/>
    </xf>
    <xf numFmtId="4" fontId="80" fillId="0" borderId="0" applyNumberFormat="0" applyProtection="0">
      <alignment horizontal="right"/>
    </xf>
    <xf numFmtId="4" fontId="39" fillId="70" borderId="37" applyNumberFormat="0" applyProtection="0">
      <alignment horizontal="right" vertical="center"/>
    </xf>
    <xf numFmtId="4" fontId="39" fillId="70" borderId="37" applyNumberFormat="0" applyProtection="0">
      <alignment horizontal="right" vertical="center"/>
    </xf>
    <xf numFmtId="4" fontId="39" fillId="0" borderId="1" applyNumberFormat="0" applyProtection="0">
      <alignment horizontal="right" vertical="center"/>
    </xf>
    <xf numFmtId="4" fontId="80" fillId="0" borderId="0" applyNumberFormat="0" applyProtection="0">
      <alignment horizontal="right"/>
    </xf>
    <xf numFmtId="0" fontId="13" fillId="0" borderId="0"/>
    <xf numFmtId="4" fontId="79" fillId="70" borderId="37" applyNumberFormat="0" applyProtection="0">
      <alignment horizontal="right" vertical="center"/>
    </xf>
    <xf numFmtId="4" fontId="79" fillId="70" borderId="37" applyNumberFormat="0" applyProtection="0">
      <alignment horizontal="right" vertical="center"/>
    </xf>
    <xf numFmtId="4" fontId="79" fillId="70" borderId="37" applyNumberFormat="0" applyProtection="0">
      <alignment horizontal="right" vertical="center"/>
    </xf>
    <xf numFmtId="4" fontId="72" fillId="63" borderId="26" applyNumberFormat="0" applyProtection="0">
      <alignment horizontal="right" vertical="center"/>
    </xf>
    <xf numFmtId="0" fontId="13" fillId="0" borderId="0"/>
    <xf numFmtId="4" fontId="39" fillId="6" borderId="37" applyNumberFormat="0" applyProtection="0">
      <alignment horizontal="left" vertical="center" indent="1"/>
    </xf>
    <xf numFmtId="4" fontId="39" fillId="6" borderId="37" applyNumberFormat="0" applyProtection="0">
      <alignment horizontal="left" vertical="center" indent="1"/>
    </xf>
    <xf numFmtId="4" fontId="39" fillId="6" borderId="37" applyNumberFormat="0" applyProtection="0">
      <alignment horizontal="left" vertical="center" indent="1"/>
    </xf>
    <xf numFmtId="4" fontId="69" fillId="24" borderId="26" applyNumberFormat="0" applyProtection="0">
      <alignment horizontal="left" vertical="center" indent="1"/>
    </xf>
    <xf numFmtId="4" fontId="80" fillId="0" borderId="1" applyNumberFormat="0" applyProtection="0">
      <alignment horizontal="left" wrapText="1" indent="1"/>
    </xf>
    <xf numFmtId="4" fontId="75" fillId="63" borderId="1" applyNumberFormat="0" applyProtection="0">
      <alignment horizontal="left" vertical="center" indent="1"/>
    </xf>
    <xf numFmtId="4" fontId="80" fillId="0" borderId="0" applyNumberFormat="0" applyProtection="0">
      <alignment horizontal="left" wrapText="1" indent="1"/>
    </xf>
    <xf numFmtId="4" fontId="39" fillId="6" borderId="37" applyNumberFormat="0" applyProtection="0">
      <alignment horizontal="left" vertical="center" indent="1"/>
    </xf>
    <xf numFmtId="4" fontId="39" fillId="0" borderId="1" applyNumberFormat="0" applyProtection="0">
      <alignment horizontal="left" wrapText="1" indent="1"/>
    </xf>
    <xf numFmtId="4" fontId="80" fillId="0" borderId="0" applyNumberFormat="0" applyProtection="0">
      <alignment horizontal="left" wrapText="1" indent="1" shrinkToFit="1"/>
    </xf>
    <xf numFmtId="0" fontId="13" fillId="0" borderId="0"/>
    <xf numFmtId="0" fontId="39" fillId="6" borderId="37" applyNumberFormat="0" applyProtection="0">
      <alignment horizontal="left" vertical="top" indent="1"/>
    </xf>
    <xf numFmtId="0" fontId="39" fillId="6" borderId="37" applyNumberFormat="0" applyProtection="0">
      <alignment horizontal="left" vertical="top" indent="1"/>
    </xf>
    <xf numFmtId="0" fontId="39" fillId="6" borderId="37" applyNumberFormat="0" applyProtection="0">
      <alignment horizontal="left" vertical="top" indent="1"/>
    </xf>
    <xf numFmtId="0" fontId="78" fillId="6" borderId="37" applyNumberFormat="0" applyProtection="0">
      <alignment horizontal="left" vertical="top" indent="1"/>
    </xf>
    <xf numFmtId="0" fontId="13" fillId="0" borderId="0"/>
    <xf numFmtId="0" fontId="13" fillId="0" borderId="0"/>
    <xf numFmtId="4" fontId="81" fillId="71" borderId="0" applyNumberFormat="0" applyProtection="0">
      <alignment horizontal="left" vertical="center" indent="1"/>
    </xf>
    <xf numFmtId="4" fontId="81" fillId="71" borderId="0" applyNumberFormat="0" applyProtection="0">
      <alignment horizontal="left" vertical="center" indent="1"/>
    </xf>
    <xf numFmtId="4" fontId="82" fillId="71" borderId="38" applyNumberFormat="0" applyProtection="0">
      <alignment horizontal="left" vertical="center" indent="1"/>
    </xf>
    <xf numFmtId="4" fontId="81" fillId="71" borderId="0" applyNumberFormat="0" applyProtection="0">
      <alignment horizontal="left" vertical="center" indent="1"/>
    </xf>
    <xf numFmtId="0" fontId="13" fillId="0" borderId="0"/>
    <xf numFmtId="4" fontId="81" fillId="71" borderId="0" applyNumberFormat="0" applyProtection="0">
      <alignment horizontal="left" vertical="center" indent="1"/>
    </xf>
    <xf numFmtId="4" fontId="81" fillId="71" borderId="0" applyNumberFormat="0" applyProtection="0">
      <alignment horizontal="left" vertical="center" indent="1"/>
    </xf>
    <xf numFmtId="4" fontId="81" fillId="71" borderId="0" applyNumberFormat="0" applyProtection="0">
      <alignment horizontal="left" vertical="center" indent="1"/>
    </xf>
    <xf numFmtId="0" fontId="69" fillId="72" borderId="1"/>
    <xf numFmtId="0" fontId="13" fillId="0" borderId="0"/>
    <xf numFmtId="4" fontId="83" fillId="70" borderId="37" applyNumberFormat="0" applyProtection="0">
      <alignment horizontal="right" vertical="center"/>
    </xf>
    <xf numFmtId="4" fontId="83" fillId="70" borderId="37" applyNumberFormat="0" applyProtection="0">
      <alignment horizontal="right" vertical="center"/>
    </xf>
    <xf numFmtId="4" fontId="83" fillId="70" borderId="37" applyNumberFormat="0" applyProtection="0">
      <alignment horizontal="right" vertical="center"/>
    </xf>
    <xf numFmtId="4" fontId="84" fillId="12" borderId="26" applyNumberFormat="0" applyProtection="0">
      <alignment horizontal="right" vertical="center"/>
    </xf>
    <xf numFmtId="4" fontId="4" fillId="0" borderId="1" applyNumberFormat="0" applyProtection="0">
      <alignment horizontal="right" vertical="center"/>
    </xf>
    <xf numFmtId="4" fontId="83" fillId="70" borderId="37" applyNumberFormat="0" applyProtection="0">
      <alignment horizontal="right" vertical="center"/>
    </xf>
    <xf numFmtId="0" fontId="13" fillId="0" borderId="0"/>
    <xf numFmtId="0" fontId="85" fillId="0" borderId="0" applyNumberFormat="0" applyFill="0" applyBorder="0" applyAlignment="0" applyProtection="0"/>
    <xf numFmtId="3" fontId="51" fillId="0" borderId="0">
      <protection locked="0"/>
    </xf>
    <xf numFmtId="167" fontId="51" fillId="0" borderId="0">
      <protection locked="0"/>
    </xf>
    <xf numFmtId="0" fontId="86" fillId="0" borderId="0"/>
    <xf numFmtId="0" fontId="86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2" fillId="0" borderId="42" applyNumberFormat="0" applyFill="0" applyAlignment="0" applyProtection="0"/>
    <xf numFmtId="0" fontId="52" fillId="0" borderId="42" applyNumberFormat="0" applyFill="0" applyAlignment="0" applyProtection="0"/>
    <xf numFmtId="169" fontId="53" fillId="2" borderId="0" applyBorder="0" applyProtection="0"/>
    <xf numFmtId="171" fontId="53" fillId="2" borderId="0" applyBorder="0" applyProtection="0"/>
    <xf numFmtId="169" fontId="51" fillId="2" borderId="0" applyBorder="0" applyProtection="0"/>
    <xf numFmtId="169" fontId="51" fillId="2" borderId="0" applyBorder="0" applyProtection="0"/>
    <xf numFmtId="169" fontId="53" fillId="2" borderId="0" applyBorder="0" applyProtection="0"/>
    <xf numFmtId="169" fontId="51" fillId="2" borderId="0" applyBorder="0" applyProtection="0"/>
    <xf numFmtId="169" fontId="51" fillId="2" borderId="0" applyBorder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3" fillId="0" borderId="0"/>
    <xf numFmtId="0" fontId="86" fillId="0" borderId="0"/>
    <xf numFmtId="0" fontId="42" fillId="73" borderId="0" applyNumberFormat="0" applyBorder="0" applyAlignment="0" applyProtection="0"/>
    <xf numFmtId="0" fontId="42" fillId="66" borderId="0" applyNumberFormat="0" applyBorder="0" applyAlignment="0" applyProtection="0"/>
    <xf numFmtId="0" fontId="40" fillId="7" borderId="0" applyNumberFormat="0" applyBorder="0" applyAlignment="0" applyProtection="0"/>
    <xf numFmtId="0" fontId="40" fillId="9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2" fillId="18" borderId="0" applyNumberFormat="0" applyBorder="0" applyAlignment="0" applyProtection="0"/>
    <xf numFmtId="0" fontId="42" fillId="23" borderId="0" applyNumberFormat="0" applyBorder="0" applyAlignment="0" applyProtection="0"/>
    <xf numFmtId="0" fontId="40" fillId="14" borderId="0" applyNumberFormat="0" applyBorder="0" applyAlignment="0" applyProtection="0"/>
    <xf numFmtId="0" fontId="40" fillId="8" borderId="0" applyNumberFormat="0" applyBorder="0" applyAlignment="0" applyProtection="0"/>
    <xf numFmtId="0" fontId="40" fillId="19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67" borderId="0" applyNumberFormat="0" applyBorder="0" applyAlignment="0" applyProtection="0"/>
    <xf numFmtId="0" fontId="42" fillId="22" borderId="0" applyNumberFormat="0" applyBorder="0" applyAlignment="0" applyProtection="0"/>
    <xf numFmtId="0" fontId="42" fillId="8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91" fillId="20" borderId="25" applyNumberFormat="0" applyAlignment="0" applyProtection="0"/>
    <xf numFmtId="0" fontId="102" fillId="0" borderId="0" applyNumberFormat="0" applyFill="0" applyBorder="0" applyAlignment="0" applyProtection="0"/>
    <xf numFmtId="0" fontId="97" fillId="16" borderId="25" applyNumberFormat="0" applyAlignment="0" applyProtection="0"/>
    <xf numFmtId="0" fontId="100" fillId="20" borderId="36" applyNumberFormat="0" applyAlignment="0" applyProtection="0"/>
    <xf numFmtId="0" fontId="101" fillId="0" borderId="45" applyNumberFormat="0" applyFill="0" applyAlignment="0" applyProtection="0"/>
    <xf numFmtId="0" fontId="93" fillId="11" borderId="0" applyNumberFormat="0" applyBorder="0" applyAlignment="0" applyProtection="0"/>
    <xf numFmtId="0" fontId="99" fillId="62" borderId="0" applyNumberFormat="0" applyBorder="0" applyAlignment="0" applyProtection="0"/>
    <xf numFmtId="0" fontId="74" fillId="0" borderId="0"/>
    <xf numFmtId="0" fontId="1" fillId="0" borderId="0"/>
    <xf numFmtId="0" fontId="104" fillId="0" borderId="0"/>
    <xf numFmtId="0" fontId="104" fillId="0" borderId="0"/>
    <xf numFmtId="0" fontId="87" fillId="0" borderId="0" applyNumberFormat="0" applyFill="0" applyBorder="0" applyAlignment="0" applyProtection="0"/>
    <xf numFmtId="0" fontId="105" fillId="0" borderId="0"/>
    <xf numFmtId="0" fontId="13" fillId="0" borderId="0"/>
    <xf numFmtId="0" fontId="13" fillId="0" borderId="0"/>
    <xf numFmtId="0" fontId="55" fillId="0" borderId="0" applyNumberFormat="0" applyFill="0" applyBorder="0" applyAlignment="0" applyProtection="0"/>
    <xf numFmtId="0" fontId="92" fillId="74" borderId="27" applyNumberFormat="0" applyAlignment="0" applyProtection="0"/>
    <xf numFmtId="0" fontId="74" fillId="10" borderId="35" applyNumberFormat="0" applyFont="0" applyAlignment="0" applyProtection="0"/>
    <xf numFmtId="0" fontId="98" fillId="0" borderId="46" applyNumberFormat="0" applyFill="0" applyAlignment="0" applyProtection="0"/>
    <xf numFmtId="4" fontId="71" fillId="64" borderId="37" applyNumberFormat="0" applyProtection="0">
      <alignment vertical="center"/>
    </xf>
    <xf numFmtId="4" fontId="68" fillId="64" borderId="37" applyNumberFormat="0" applyProtection="0">
      <alignment horizontal="left" vertical="center" indent="1"/>
    </xf>
    <xf numFmtId="0" fontId="68" fillId="64" borderId="37" applyNumberFormat="0" applyProtection="0">
      <alignment horizontal="left" vertical="top" indent="1"/>
    </xf>
    <xf numFmtId="4" fontId="103" fillId="0" borderId="1" applyNumberFormat="0" applyProtection="0">
      <alignment horizontal="left" vertical="center" indent="1"/>
    </xf>
    <xf numFmtId="4" fontId="76" fillId="75" borderId="0" applyNumberFormat="0" applyProtection="0">
      <alignment horizontal="left" vertical="center" indent="1"/>
    </xf>
    <xf numFmtId="4" fontId="66" fillId="76" borderId="0" applyNumberFormat="0" applyProtection="0">
      <alignment horizontal="left" vertical="center" indent="1"/>
    </xf>
    <xf numFmtId="0" fontId="13" fillId="75" borderId="37" applyNumberFormat="0" applyProtection="0">
      <alignment horizontal="left" vertical="top" indent="1"/>
    </xf>
    <xf numFmtId="0" fontId="13" fillId="76" borderId="37" applyNumberFormat="0" applyProtection="0">
      <alignment horizontal="left" vertical="top" indent="1"/>
    </xf>
    <xf numFmtId="0" fontId="13" fillId="77" borderId="37" applyNumberFormat="0" applyProtection="0">
      <alignment horizontal="left" vertical="top" indent="1"/>
    </xf>
    <xf numFmtId="0" fontId="6" fillId="0" borderId="0" applyNumberFormat="0" applyProtection="0">
      <alignment horizontal="left" wrapText="1" indent="1" shrinkToFit="1"/>
    </xf>
    <xf numFmtId="0" fontId="6" fillId="0" borderId="1" applyNumberFormat="0" applyProtection="0">
      <alignment horizontal="left" vertical="center" indent="1"/>
    </xf>
    <xf numFmtId="0" fontId="13" fillId="78" borderId="37" applyNumberFormat="0" applyProtection="0">
      <alignment horizontal="left" vertical="top" indent="1"/>
    </xf>
    <xf numFmtId="0" fontId="13" fillId="63" borderId="1" applyNumberFormat="0">
      <protection locked="0"/>
    </xf>
    <xf numFmtId="4" fontId="39" fillId="60" borderId="37" applyNumberFormat="0" applyProtection="0">
      <alignment vertical="center"/>
    </xf>
    <xf numFmtId="4" fontId="79" fillId="60" borderId="37" applyNumberFormat="0" applyProtection="0">
      <alignment vertical="center"/>
    </xf>
    <xf numFmtId="4" fontId="39" fillId="60" borderId="37" applyNumberFormat="0" applyProtection="0">
      <alignment horizontal="left" vertical="center" indent="1"/>
    </xf>
    <xf numFmtId="0" fontId="39" fillId="60" borderId="37" applyNumberFormat="0" applyProtection="0">
      <alignment horizontal="left" vertical="top" indent="1"/>
    </xf>
    <xf numFmtId="4" fontId="80" fillId="0" borderId="0" applyNumberFormat="0" applyProtection="0">
      <alignment horizontal="right" wrapText="1" shrinkToFit="1"/>
    </xf>
    <xf numFmtId="4" fontId="80" fillId="0" borderId="1" applyNumberFormat="0" applyProtection="0">
      <alignment horizontal="right" vertical="center"/>
    </xf>
    <xf numFmtId="4" fontId="80" fillId="0" borderId="0" applyNumberFormat="0" applyProtection="0">
      <alignment horizontal="left" wrapText="1" indent="1" shrinkToFit="1"/>
    </xf>
    <xf numFmtId="0" fontId="39" fillId="76" borderId="37" applyNumberFormat="0" applyProtection="0">
      <alignment horizontal="left" vertical="top" indent="1"/>
    </xf>
    <xf numFmtId="0" fontId="90" fillId="9" borderId="0" applyNumberFormat="0" applyBorder="0" applyAlignment="0" applyProtection="0"/>
    <xf numFmtId="0" fontId="94" fillId="0" borderId="43" applyNumberFormat="0" applyFill="0" applyAlignment="0" applyProtection="0"/>
    <xf numFmtId="0" fontId="95" fillId="0" borderId="29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96" fillId="0" borderId="44" applyNumberFormat="0" applyFill="0" applyAlignment="0" applyProtection="0"/>
    <xf numFmtId="0" fontId="44" fillId="37" borderId="0" applyNumberFormat="0" applyBorder="0" applyAlignment="0" applyProtection="0"/>
    <xf numFmtId="0" fontId="44" fillId="44" borderId="0" applyNumberFormat="0" applyBorder="0" applyAlignment="0" applyProtection="0"/>
    <xf numFmtId="0" fontId="44" fillId="46" borderId="0" applyNumberFormat="0" applyBorder="0" applyAlignment="0" applyProtection="0"/>
    <xf numFmtId="0" fontId="44" fillId="50" borderId="0" applyNumberFormat="0" applyBorder="0" applyAlignment="0" applyProtection="0"/>
    <xf numFmtId="0" fontId="59" fillId="0" borderId="31" applyNumberFormat="0" applyFill="0" applyAlignment="0" applyProtection="0"/>
    <xf numFmtId="4" fontId="68" fillId="0" borderId="0" applyNumberFormat="0" applyProtection="0">
      <alignment horizontal="left" indent="1"/>
    </xf>
    <xf numFmtId="0" fontId="6" fillId="0" borderId="0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0" fontId="6" fillId="0" borderId="0" applyNumberFormat="0" applyProtection="0">
      <alignment horizontal="left" vertical="center" indent="1"/>
    </xf>
    <xf numFmtId="4" fontId="39" fillId="6" borderId="37" applyNumberFormat="0" applyProtection="0">
      <alignment horizontal="left" vertical="center" indent="1"/>
    </xf>
    <xf numFmtId="0" fontId="59" fillId="0" borderId="31" applyNumberFormat="0" applyFill="0" applyAlignment="0" applyProtection="0"/>
    <xf numFmtId="0" fontId="59" fillId="0" borderId="31" applyNumberFormat="0" applyFill="0" applyAlignment="0" applyProtection="0"/>
    <xf numFmtId="0" fontId="36" fillId="0" borderId="0"/>
    <xf numFmtId="0" fontId="13" fillId="0" borderId="0"/>
    <xf numFmtId="172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6" fillId="0" borderId="0"/>
    <xf numFmtId="9" fontId="36" fillId="0" borderId="0" applyFont="0" applyFill="0" applyBorder="0" applyAlignment="0" applyProtection="0"/>
    <xf numFmtId="0" fontId="36" fillId="0" borderId="0"/>
    <xf numFmtId="0" fontId="105" fillId="0" borderId="0"/>
    <xf numFmtId="0" fontId="44" fillId="32" borderId="0" applyNumberFormat="0" applyBorder="0" applyAlignment="0" applyProtection="0"/>
    <xf numFmtId="0" fontId="44" fillId="38" borderId="0" applyNumberFormat="0" applyBorder="0" applyAlignment="0" applyProtection="0"/>
    <xf numFmtId="0" fontId="44" fillId="37" borderId="0" applyNumberFormat="0" applyBorder="0" applyAlignment="0" applyProtection="0"/>
    <xf numFmtId="0" fontId="44" fillId="44" borderId="0" applyNumberFormat="0" applyBorder="0" applyAlignment="0" applyProtection="0"/>
    <xf numFmtId="0" fontId="44" fillId="46" borderId="0" applyNumberFormat="0" applyBorder="0" applyAlignment="0" applyProtection="0"/>
    <xf numFmtId="0" fontId="44" fillId="50" borderId="0" applyNumberFormat="0" applyBorder="0" applyAlignment="0" applyProtection="0"/>
    <xf numFmtId="0" fontId="47" fillId="52" borderId="163" applyNumberFormat="0" applyAlignment="0" applyProtection="0"/>
    <xf numFmtId="0" fontId="44" fillId="50" borderId="0" applyNumberFormat="0" applyBorder="0" applyAlignment="0" applyProtection="0"/>
    <xf numFmtId="0" fontId="44" fillId="46" borderId="0" applyNumberFormat="0" applyBorder="0" applyAlignment="0" applyProtection="0"/>
    <xf numFmtId="0" fontId="62" fillId="48" borderId="163" applyNumberFormat="0" applyAlignment="0" applyProtection="0"/>
    <xf numFmtId="0" fontId="13" fillId="47" borderId="164" applyNumberFormat="0" applyFont="0" applyAlignment="0" applyProtection="0"/>
    <xf numFmtId="0" fontId="67" fillId="52" borderId="165" applyNumberFormat="0" applyAlignment="0" applyProtection="0"/>
    <xf numFmtId="4" fontId="103" fillId="0" borderId="0" applyNumberFormat="0" applyProtection="0"/>
    <xf numFmtId="4" fontId="71" fillId="64" borderId="166" applyNumberFormat="0" applyProtection="0">
      <alignment vertical="center"/>
    </xf>
    <xf numFmtId="4" fontId="103" fillId="0" borderId="0" applyNumberFormat="0" applyProtection="0">
      <alignment horizontal="left" wrapText="1" indent="1" shrinkToFit="1"/>
    </xf>
    <xf numFmtId="0" fontId="68" fillId="64" borderId="166" applyNumberFormat="0" applyProtection="0">
      <alignment horizontal="left" vertical="top" indent="1"/>
    </xf>
    <xf numFmtId="4" fontId="80" fillId="0" borderId="167" applyNumberFormat="0" applyProtection="0">
      <alignment horizontal="left" vertical="center" indent="1"/>
    </xf>
    <xf numFmtId="4" fontId="39" fillId="9" borderId="166" applyNumberFormat="0" applyProtection="0">
      <alignment horizontal="right" vertical="center"/>
    </xf>
    <xf numFmtId="4" fontId="39" fillId="8" borderId="166" applyNumberFormat="0" applyProtection="0">
      <alignment horizontal="right" vertical="center"/>
    </xf>
    <xf numFmtId="4" fontId="39" fillId="66" borderId="166" applyNumberFormat="0" applyProtection="0">
      <alignment horizontal="right" vertical="center"/>
    </xf>
    <xf numFmtId="4" fontId="39" fillId="21" borderId="166" applyNumberFormat="0" applyProtection="0">
      <alignment horizontal="right" vertical="center"/>
    </xf>
    <xf numFmtId="4" fontId="39" fillId="25" borderId="166" applyNumberFormat="0" applyProtection="0">
      <alignment horizontal="right" vertical="center"/>
    </xf>
    <xf numFmtId="4" fontId="39" fillId="67" borderId="166" applyNumberFormat="0" applyProtection="0">
      <alignment horizontal="right" vertical="center"/>
    </xf>
    <xf numFmtId="4" fontId="39" fillId="18" borderId="166" applyNumberFormat="0" applyProtection="0">
      <alignment horizontal="right" vertical="center"/>
    </xf>
    <xf numFmtId="4" fontId="39" fillId="68" borderId="166" applyNumberFormat="0" applyProtection="0">
      <alignment horizontal="right" vertical="center"/>
    </xf>
    <xf numFmtId="4" fontId="39" fillId="19" borderId="166" applyNumberFormat="0" applyProtection="0">
      <alignment horizontal="right" vertical="center"/>
    </xf>
    <xf numFmtId="0" fontId="44" fillId="37" borderId="0" applyNumberFormat="0" applyBorder="0" applyAlignment="0" applyProtection="0"/>
    <xf numFmtId="4" fontId="39" fillId="6" borderId="166" applyNumberFormat="0" applyProtection="0">
      <alignment horizontal="right" vertical="center"/>
    </xf>
    <xf numFmtId="0" fontId="6" fillId="0" borderId="0" applyNumberFormat="0" applyProtection="0">
      <alignment horizontal="left" wrapText="1" indent="1" shrinkToFit="1"/>
    </xf>
    <xf numFmtId="0" fontId="13" fillId="75" borderId="166" applyNumberFormat="0" applyProtection="0">
      <alignment horizontal="left" vertical="top" indent="1"/>
    </xf>
    <xf numFmtId="0" fontId="6" fillId="0" borderId="0" applyNumberFormat="0" applyProtection="0">
      <alignment horizontal="left" wrapText="1" indent="1" shrinkToFit="1"/>
    </xf>
    <xf numFmtId="0" fontId="13" fillId="76" borderId="166" applyNumberFormat="0" applyProtection="0">
      <alignment horizontal="left" vertical="top" indent="1"/>
    </xf>
    <xf numFmtId="0" fontId="6" fillId="0" borderId="0" applyNumberFormat="0" applyProtection="0">
      <alignment horizontal="left" wrapText="1" indent="1" shrinkToFit="1"/>
    </xf>
    <xf numFmtId="0" fontId="13" fillId="77" borderId="166" applyNumberFormat="0" applyProtection="0">
      <alignment horizontal="left" vertical="top" indent="1"/>
    </xf>
    <xf numFmtId="0" fontId="44" fillId="38" borderId="0" applyNumberFormat="0" applyBorder="0" applyAlignment="0" applyProtection="0"/>
    <xf numFmtId="0" fontId="13" fillId="78" borderId="166" applyNumberFormat="0" applyProtection="0">
      <alignment horizontal="left" vertical="top" indent="1"/>
    </xf>
    <xf numFmtId="0" fontId="13" fillId="63" borderId="167" applyNumberFormat="0">
      <protection locked="0"/>
    </xf>
    <xf numFmtId="4" fontId="39" fillId="60" borderId="166" applyNumberFormat="0" applyProtection="0">
      <alignment vertical="center"/>
    </xf>
    <xf numFmtId="4" fontId="79" fillId="60" borderId="166" applyNumberFormat="0" applyProtection="0">
      <alignment vertical="center"/>
    </xf>
    <xf numFmtId="4" fontId="39" fillId="0" borderId="167" applyNumberFormat="0" applyProtection="0">
      <alignment horizontal="left" vertical="center" indent="1"/>
    </xf>
    <xf numFmtId="0" fontId="39" fillId="60" borderId="166" applyNumberFormat="0" applyProtection="0">
      <alignment horizontal="left" vertical="top" indent="1"/>
    </xf>
    <xf numFmtId="4" fontId="79" fillId="70" borderId="166" applyNumberFormat="0" applyProtection="0">
      <alignment horizontal="right" vertical="center"/>
    </xf>
    <xf numFmtId="0" fontId="39" fillId="76" borderId="166" applyNumberFormat="0" applyProtection="0">
      <alignment horizontal="left" vertical="top" indent="1"/>
    </xf>
    <xf numFmtId="4" fontId="83" fillId="70" borderId="166" applyNumberFormat="0" applyProtection="0">
      <alignment horizontal="right" vertical="center"/>
    </xf>
    <xf numFmtId="0" fontId="44" fillId="32" borderId="0" applyNumberFormat="0" applyBorder="0" applyAlignment="0" applyProtection="0"/>
    <xf numFmtId="0" fontId="52" fillId="0" borderId="168" applyNumberFormat="0" applyFill="0" applyAlignment="0" applyProtection="0"/>
    <xf numFmtId="0" fontId="44" fillId="44" borderId="0" applyNumberFormat="0" applyBorder="0" applyAlignment="0" applyProtection="0"/>
    <xf numFmtId="0" fontId="13" fillId="47" borderId="164" applyNumberFormat="0" applyFont="0" applyAlignment="0" applyProtection="0"/>
    <xf numFmtId="0" fontId="13" fillId="75" borderId="166" applyNumberFormat="0" applyProtection="0">
      <alignment horizontal="left" vertical="top" indent="1"/>
    </xf>
    <xf numFmtId="0" fontId="13" fillId="76" borderId="166" applyNumberFormat="0" applyProtection="0">
      <alignment horizontal="left" vertical="top" indent="1"/>
    </xf>
    <xf numFmtId="0" fontId="13" fillId="77" borderId="166" applyNumberFormat="0" applyProtection="0">
      <alignment horizontal="left" vertical="top" indent="1"/>
    </xf>
    <xf numFmtId="0" fontId="13" fillId="78" borderId="166" applyNumberFormat="0" applyProtection="0">
      <alignment horizontal="left" vertical="top" indent="1"/>
    </xf>
    <xf numFmtId="0" fontId="13" fillId="63" borderId="167" applyNumberFormat="0">
      <protection locked="0"/>
    </xf>
  </cellStyleXfs>
  <cellXfs count="548">
    <xf numFmtId="0" fontId="0" fillId="0" borderId="0" xfId="0"/>
    <xf numFmtId="0" fontId="11" fillId="0" borderId="0" xfId="0" applyFont="1"/>
    <xf numFmtId="0" fontId="0" fillId="0" borderId="0" xfId="0" applyFill="1"/>
    <xf numFmtId="0" fontId="16" fillId="0" borderId="0" xfId="0" applyFont="1"/>
    <xf numFmtId="0" fontId="16" fillId="0" borderId="2" xfId="0" applyFont="1" applyBorder="1"/>
    <xf numFmtId="0" fontId="16" fillId="0" borderId="9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4" fontId="16" fillId="0" borderId="9" xfId="0" applyNumberFormat="1" applyFont="1" applyBorder="1" applyAlignment="1">
      <alignment horizontal="left"/>
    </xf>
    <xf numFmtId="0" fontId="16" fillId="0" borderId="4" xfId="0" applyFont="1" applyBorder="1"/>
    <xf numFmtId="0" fontId="0" fillId="0" borderId="0" xfId="0" applyBorder="1"/>
    <xf numFmtId="0" fontId="16" fillId="0" borderId="9" xfId="0" applyFont="1" applyFill="1" applyBorder="1" applyAlignment="1">
      <alignment horizontal="left"/>
    </xf>
    <xf numFmtId="0" fontId="28" fillId="0" borderId="0" xfId="0" applyFont="1"/>
    <xf numFmtId="3" fontId="28" fillId="0" borderId="0" xfId="0" applyNumberFormat="1" applyFont="1"/>
    <xf numFmtId="0" fontId="0" fillId="5" borderId="0" xfId="0" applyFill="1" applyBorder="1"/>
    <xf numFmtId="3" fontId="0" fillId="0" borderId="0" xfId="0" applyNumberFormat="1" applyBorder="1"/>
    <xf numFmtId="3" fontId="16" fillId="5" borderId="9" xfId="0" applyNumberFormat="1" applyFont="1" applyFill="1" applyBorder="1"/>
    <xf numFmtId="0" fontId="11" fillId="5" borderId="0" xfId="0" applyFont="1" applyFill="1"/>
    <xf numFmtId="0" fontId="10" fillId="5" borderId="0" xfId="0" applyFont="1" applyFill="1"/>
    <xf numFmtId="0" fontId="16" fillId="5" borderId="0" xfId="0" applyFont="1" applyFill="1"/>
    <xf numFmtId="0" fontId="0" fillId="5" borderId="0" xfId="0" applyFill="1"/>
    <xf numFmtId="166" fontId="10" fillId="5" borderId="0" xfId="0" applyNumberFormat="1" applyFont="1" applyFill="1" applyBorder="1"/>
    <xf numFmtId="165" fontId="18" fillId="0" borderId="9" xfId="0" applyNumberFormat="1" applyFont="1" applyBorder="1" applyAlignment="1">
      <alignment vertical="center"/>
    </xf>
    <xf numFmtId="166" fontId="16" fillId="5" borderId="3" xfId="0" applyNumberFormat="1" applyFont="1" applyFill="1" applyBorder="1"/>
    <xf numFmtId="165" fontId="18" fillId="0" borderId="17" xfId="0" applyNumberFormat="1" applyFont="1" applyBorder="1" applyAlignment="1">
      <alignment vertical="center"/>
    </xf>
    <xf numFmtId="0" fontId="6" fillId="5" borderId="0" xfId="0" applyFont="1" applyFill="1"/>
    <xf numFmtId="3" fontId="11" fillId="5" borderId="0" xfId="0" applyNumberFormat="1" applyFont="1" applyFill="1"/>
    <xf numFmtId="3" fontId="28" fillId="5" borderId="0" xfId="0" applyNumberFormat="1" applyFont="1" applyFill="1"/>
    <xf numFmtId="0" fontId="11" fillId="5" borderId="6" xfId="0" applyFont="1" applyFill="1" applyBorder="1"/>
    <xf numFmtId="0" fontId="11" fillId="5" borderId="21" xfId="0" applyFont="1" applyFill="1" applyBorder="1" applyAlignment="1">
      <alignment horizontal="left"/>
    </xf>
    <xf numFmtId="41" fontId="10" fillId="5" borderId="22" xfId="0" applyNumberFormat="1" applyFont="1" applyFill="1" applyBorder="1"/>
    <xf numFmtId="0" fontId="11" fillId="5" borderId="2" xfId="0" applyFont="1" applyFill="1" applyBorder="1"/>
    <xf numFmtId="0" fontId="11" fillId="5" borderId="14" xfId="0" applyFont="1" applyFill="1" applyBorder="1" applyAlignment="1">
      <alignment horizontal="left"/>
    </xf>
    <xf numFmtId="0" fontId="11" fillId="5" borderId="11" xfId="0" applyFont="1" applyFill="1" applyBorder="1"/>
    <xf numFmtId="0" fontId="11" fillId="5" borderId="15" xfId="0" applyFont="1" applyFill="1" applyBorder="1" applyAlignment="1">
      <alignment horizontal="left"/>
    </xf>
    <xf numFmtId="0" fontId="2" fillId="5" borderId="0" xfId="0" applyFont="1" applyFill="1"/>
    <xf numFmtId="0" fontId="2" fillId="5" borderId="0" xfId="0" applyFont="1" applyFill="1" applyBorder="1"/>
    <xf numFmtId="3" fontId="2" fillId="5" borderId="13" xfId="0" applyNumberFormat="1" applyFont="1" applyFill="1" applyBorder="1"/>
    <xf numFmtId="3" fontId="2" fillId="5" borderId="9" xfId="0" applyNumberFormat="1" applyFont="1" applyFill="1" applyBorder="1"/>
    <xf numFmtId="3" fontId="2" fillId="5" borderId="7" xfId="0" applyNumberFormat="1" applyFont="1" applyFill="1" applyBorder="1"/>
    <xf numFmtId="3" fontId="2" fillId="5" borderId="17" xfId="0" applyNumberFormat="1" applyFont="1" applyFill="1" applyBorder="1"/>
    <xf numFmtId="3" fontId="25" fillId="5" borderId="0" xfId="0" applyNumberFormat="1" applyFont="1" applyFill="1" applyBorder="1"/>
    <xf numFmtId="3" fontId="3" fillId="5" borderId="18" xfId="0" applyNumberFormat="1" applyFont="1" applyFill="1" applyBorder="1"/>
    <xf numFmtId="3" fontId="3" fillId="5" borderId="19" xfId="0" applyNumberFormat="1" applyFont="1" applyFill="1" applyBorder="1"/>
    <xf numFmtId="3" fontId="2" fillId="5" borderId="16" xfId="0" applyNumberFormat="1" applyFont="1" applyFill="1" applyBorder="1"/>
    <xf numFmtId="0" fontId="11" fillId="5" borderId="9" xfId="0" applyFont="1" applyFill="1" applyBorder="1" applyAlignment="1">
      <alignment horizontal="left"/>
    </xf>
    <xf numFmtId="0" fontId="11" fillId="5" borderId="4" xfId="0" applyFont="1" applyFill="1" applyBorder="1"/>
    <xf numFmtId="0" fontId="11" fillId="5" borderId="17" xfId="0" applyFont="1" applyFill="1" applyBorder="1" applyAlignment="1">
      <alignment horizontal="left"/>
    </xf>
    <xf numFmtId="3" fontId="10" fillId="0" borderId="0" xfId="5" applyNumberFormat="1" applyFont="1" applyBorder="1"/>
    <xf numFmtId="3" fontId="10" fillId="0" borderId="0" xfId="5" applyNumberFormat="1" applyFont="1" applyFill="1" applyBorder="1"/>
    <xf numFmtId="3" fontId="16" fillId="5" borderId="3" xfId="0" applyNumberFormat="1" applyFont="1" applyFill="1" applyBorder="1"/>
    <xf numFmtId="41" fontId="0" fillId="0" borderId="0" xfId="0" applyNumberFormat="1" applyBorder="1"/>
    <xf numFmtId="0" fontId="34" fillId="0" borderId="0" xfId="0" applyFont="1"/>
    <xf numFmtId="3" fontId="16" fillId="0" borderId="0" xfId="4" applyNumberFormat="1" applyFont="1" applyBorder="1"/>
    <xf numFmtId="3" fontId="10" fillId="5" borderId="0" xfId="9" applyNumberFormat="1" applyFont="1" applyFill="1" applyBorder="1" applyAlignment="1">
      <alignment horizontal="right" wrapText="1"/>
    </xf>
    <xf numFmtId="3" fontId="7" fillId="5" borderId="47" xfId="0" applyNumberFormat="1" applyFont="1" applyFill="1" applyBorder="1"/>
    <xf numFmtId="0" fontId="11" fillId="5" borderId="47" xfId="0" applyFont="1" applyFill="1" applyBorder="1"/>
    <xf numFmtId="0" fontId="8" fillId="5" borderId="47" xfId="0" applyFont="1" applyFill="1" applyBorder="1" applyAlignment="1">
      <alignment horizontal="right"/>
    </xf>
    <xf numFmtId="0" fontId="8" fillId="0" borderId="47" xfId="0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5" borderId="53" xfId="0" applyFont="1" applyFill="1" applyBorder="1"/>
    <xf numFmtId="0" fontId="3" fillId="5" borderId="47" xfId="0" applyFont="1" applyFill="1" applyBorder="1" applyAlignment="1">
      <alignment horizontal="center" wrapText="1"/>
    </xf>
    <xf numFmtId="3" fontId="3" fillId="5" borderId="47" xfId="0" applyNumberFormat="1" applyFont="1" applyFill="1" applyBorder="1"/>
    <xf numFmtId="3" fontId="3" fillId="5" borderId="47" xfId="0" applyNumberFormat="1" applyFont="1" applyFill="1" applyBorder="1" applyAlignment="1">
      <alignment horizontal="center" wrapText="1"/>
    </xf>
    <xf numFmtId="49" fontId="3" fillId="5" borderId="47" xfId="0" applyNumberFormat="1" applyFont="1" applyFill="1" applyBorder="1" applyAlignment="1">
      <alignment horizontal="center" wrapText="1"/>
    </xf>
    <xf numFmtId="0" fontId="3" fillId="5" borderId="47" xfId="0" applyNumberFormat="1" applyFont="1" applyFill="1" applyBorder="1" applyAlignment="1">
      <alignment horizontal="center" wrapText="1"/>
    </xf>
    <xf numFmtId="3" fontId="7" fillId="5" borderId="47" xfId="0" applyNumberFormat="1" applyFont="1" applyFill="1" applyBorder="1" applyAlignment="1">
      <alignment horizontal="right"/>
    </xf>
    <xf numFmtId="3" fontId="7" fillId="5" borderId="49" xfId="0" applyNumberFormat="1" applyFont="1" applyFill="1" applyBorder="1"/>
    <xf numFmtId="0" fontId="7" fillId="5" borderId="47" xfId="0" applyFont="1" applyFill="1" applyBorder="1" applyAlignment="1">
      <alignment horizontal="right"/>
    </xf>
    <xf numFmtId="0" fontId="5" fillId="5" borderId="47" xfId="0" applyFont="1" applyFill="1" applyBorder="1" applyAlignment="1">
      <alignment horizontal="right"/>
    </xf>
    <xf numFmtId="3" fontId="5" fillId="5" borderId="47" xfId="0" applyNumberFormat="1" applyFont="1" applyFill="1" applyBorder="1"/>
    <xf numFmtId="0" fontId="11" fillId="5" borderId="49" xfId="0" applyFont="1" applyFill="1" applyBorder="1"/>
    <xf numFmtId="0" fontId="8" fillId="5" borderId="47" xfId="0" applyFont="1" applyFill="1" applyBorder="1" applyAlignment="1">
      <alignment horizontal="center" wrapText="1"/>
    </xf>
    <xf numFmtId="41" fontId="10" fillId="5" borderId="47" xfId="0" applyNumberFormat="1" applyFont="1" applyFill="1" applyBorder="1"/>
    <xf numFmtId="0" fontId="16" fillId="5" borderId="47" xfId="0" applyFont="1" applyFill="1" applyBorder="1" applyAlignment="1">
      <alignment horizontal="right"/>
    </xf>
    <xf numFmtId="3" fontId="10" fillId="0" borderId="47" xfId="0" applyNumberFormat="1" applyFont="1" applyBorder="1"/>
    <xf numFmtId="0" fontId="16" fillId="5" borderId="47" xfId="0" applyFont="1" applyFill="1" applyBorder="1"/>
    <xf numFmtId="9" fontId="16" fillId="5" borderId="47" xfId="0" applyNumberFormat="1" applyFont="1" applyFill="1" applyBorder="1"/>
    <xf numFmtId="0" fontId="10" fillId="5" borderId="47" xfId="0" applyFont="1" applyFill="1" applyBorder="1" applyAlignment="1">
      <alignment horizontal="right"/>
    </xf>
    <xf numFmtId="2" fontId="17" fillId="4" borderId="47" xfId="0" applyNumberFormat="1" applyFont="1" applyFill="1" applyBorder="1" applyAlignment="1">
      <alignment horizontal="center" vertical="center" wrapText="1"/>
    </xf>
    <xf numFmtId="2" fontId="17" fillId="5" borderId="47" xfId="0" applyNumberFormat="1" applyFont="1" applyFill="1" applyBorder="1" applyAlignment="1">
      <alignment horizontal="center" vertical="center" wrapText="1"/>
    </xf>
    <xf numFmtId="2" fontId="17" fillId="0" borderId="54" xfId="0" applyNumberFormat="1" applyFont="1" applyFill="1" applyBorder="1" applyAlignment="1">
      <alignment horizontal="center" vertical="center" wrapText="1"/>
    </xf>
    <xf numFmtId="2" fontId="17" fillId="0" borderId="54" xfId="0" applyNumberFormat="1" applyFont="1" applyFill="1" applyBorder="1" applyAlignment="1">
      <alignment horizontal="right" vertical="center" wrapText="1"/>
    </xf>
    <xf numFmtId="166" fontId="10" fillId="5" borderId="54" xfId="0" applyNumberFormat="1" applyFont="1" applyFill="1" applyBorder="1"/>
    <xf numFmtId="0" fontId="16" fillId="0" borderId="53" xfId="0" applyFont="1" applyBorder="1"/>
    <xf numFmtId="166" fontId="16" fillId="5" borderId="48" xfId="0" applyNumberFormat="1" applyFont="1" applyFill="1" applyBorder="1"/>
    <xf numFmtId="0" fontId="11" fillId="3" borderId="47" xfId="0" applyFont="1" applyFill="1" applyBorder="1"/>
    <xf numFmtId="3" fontId="8" fillId="3" borderId="47" xfId="0" applyNumberFormat="1" applyFont="1" applyFill="1" applyBorder="1" applyAlignment="1">
      <alignment horizontal="center" wrapText="1"/>
    </xf>
    <xf numFmtId="0" fontId="16" fillId="0" borderId="47" xfId="0" applyFont="1" applyBorder="1"/>
    <xf numFmtId="3" fontId="10" fillId="0" borderId="47" xfId="0" applyNumberFormat="1" applyFont="1" applyFill="1" applyBorder="1" applyAlignment="1">
      <alignment horizontal="right" wrapText="1"/>
    </xf>
    <xf numFmtId="3" fontId="10" fillId="5" borderId="47" xfId="0" applyNumberFormat="1" applyFont="1" applyFill="1" applyBorder="1" applyAlignment="1">
      <alignment horizontal="center" wrapText="1"/>
    </xf>
    <xf numFmtId="3" fontId="10" fillId="5" borderId="47" xfId="0" applyNumberFormat="1" applyFont="1" applyFill="1" applyBorder="1" applyAlignment="1">
      <alignment wrapText="1"/>
    </xf>
    <xf numFmtId="3" fontId="10" fillId="5" borderId="47" xfId="0" applyNumberFormat="1" applyFont="1" applyFill="1" applyBorder="1"/>
    <xf numFmtId="3" fontId="12" fillId="5" borderId="13" xfId="0" applyNumberFormat="1" applyFont="1" applyFill="1" applyBorder="1"/>
    <xf numFmtId="3" fontId="6" fillId="5" borderId="13" xfId="0" applyNumberFormat="1" applyFont="1" applyFill="1" applyBorder="1"/>
    <xf numFmtId="3" fontId="12" fillId="5" borderId="9" xfId="0" applyNumberFormat="1" applyFont="1" applyFill="1" applyBorder="1"/>
    <xf numFmtId="3" fontId="12" fillId="5" borderId="17" xfId="0" applyNumberFormat="1" applyFont="1" applyFill="1" applyBorder="1"/>
    <xf numFmtId="2" fontId="16" fillId="5" borderId="0" xfId="0" applyNumberFormat="1" applyFont="1" applyFill="1"/>
    <xf numFmtId="3" fontId="10" fillId="5" borderId="0" xfId="5" applyNumberFormat="1" applyFont="1" applyFill="1" applyBorder="1"/>
    <xf numFmtId="2" fontId="11" fillId="5" borderId="0" xfId="0" applyNumberFormat="1" applyFont="1" applyFill="1"/>
    <xf numFmtId="3" fontId="16" fillId="5" borderId="0" xfId="4" applyNumberFormat="1" applyFont="1" applyFill="1" applyBorder="1"/>
    <xf numFmtId="3" fontId="15" fillId="5" borderId="0" xfId="0" applyNumberFormat="1" applyFont="1" applyFill="1" applyBorder="1" applyAlignment="1">
      <alignment horizontal="center" wrapText="1"/>
    </xf>
    <xf numFmtId="0" fontId="16" fillId="5" borderId="9" xfId="0" applyFont="1" applyFill="1" applyBorder="1" applyAlignment="1">
      <alignment horizontal="left"/>
    </xf>
    <xf numFmtId="4" fontId="16" fillId="5" borderId="9" xfId="0" applyNumberFormat="1" applyFont="1" applyFill="1" applyBorder="1" applyAlignment="1">
      <alignment horizontal="left"/>
    </xf>
    <xf numFmtId="4" fontId="11" fillId="0" borderId="0" xfId="0" applyNumberFormat="1" applyFont="1" applyBorder="1"/>
    <xf numFmtId="4" fontId="11" fillId="0" borderId="0" xfId="0" applyNumberFormat="1" applyFont="1"/>
    <xf numFmtId="0" fontId="11" fillId="0" borderId="47" xfId="0" applyFont="1" applyBorder="1" applyAlignment="1">
      <alignment wrapText="1"/>
    </xf>
    <xf numFmtId="0" fontId="26" fillId="0" borderId="47" xfId="473" applyFont="1" applyBorder="1" applyAlignment="1">
      <alignment horizontal="center" vertical="center" wrapText="1"/>
    </xf>
    <xf numFmtId="0" fontId="11" fillId="0" borderId="2" xfId="0" applyFont="1" applyBorder="1"/>
    <xf numFmtId="0" fontId="0" fillId="3" borderId="0" xfId="0" applyFill="1"/>
    <xf numFmtId="0" fontId="11" fillId="0" borderId="0" xfId="0" applyFont="1" applyBorder="1" applyAlignment="1">
      <alignment horizontal="center"/>
    </xf>
    <xf numFmtId="4" fontId="109" fillId="0" borderId="0" xfId="0" applyNumberFormat="1" applyFont="1"/>
    <xf numFmtId="165" fontId="0" fillId="0" borderId="0" xfId="0" applyNumberFormat="1"/>
    <xf numFmtId="0" fontId="16" fillId="0" borderId="13" xfId="0" applyFont="1" applyBorder="1" applyAlignment="1">
      <alignment horizontal="left"/>
    </xf>
    <xf numFmtId="165" fontId="18" fillId="0" borderId="13" xfId="0" applyNumberFormat="1" applyFont="1" applyBorder="1" applyAlignment="1">
      <alignment vertical="center"/>
    </xf>
    <xf numFmtId="166" fontId="16" fillId="5" borderId="5" xfId="0" applyNumberFormat="1" applyFont="1" applyFill="1" applyBorder="1"/>
    <xf numFmtId="2" fontId="17" fillId="0" borderId="52" xfId="0" applyNumberFormat="1" applyFont="1" applyBorder="1" applyAlignment="1">
      <alignment vertical="center"/>
    </xf>
    <xf numFmtId="0" fontId="29" fillId="0" borderId="0" xfId="0" applyFont="1"/>
    <xf numFmtId="0" fontId="32" fillId="5" borderId="47" xfId="0" applyNumberFormat="1" applyFont="1" applyFill="1" applyBorder="1" applyAlignment="1">
      <alignment horizontal="center" wrapText="1"/>
    </xf>
    <xf numFmtId="0" fontId="19" fillId="0" borderId="47" xfId="0" applyFont="1" applyBorder="1" applyAlignment="1">
      <alignment horizontal="center"/>
    </xf>
    <xf numFmtId="0" fontId="3" fillId="5" borderId="49" xfId="0" applyNumberFormat="1" applyFont="1" applyFill="1" applyBorder="1" applyAlignment="1">
      <alignment horizontal="center" wrapText="1"/>
    </xf>
    <xf numFmtId="3" fontId="0" fillId="0" borderId="0" xfId="0" applyNumberFormat="1"/>
    <xf numFmtId="3" fontId="23" fillId="5" borderId="9" xfId="0" applyNumberFormat="1" applyFont="1" applyFill="1" applyBorder="1"/>
    <xf numFmtId="3" fontId="2" fillId="0" borderId="9" xfId="0" applyNumberFormat="1" applyFont="1" applyBorder="1"/>
    <xf numFmtId="0" fontId="0" fillId="0" borderId="47" xfId="0" applyBorder="1"/>
    <xf numFmtId="3" fontId="6" fillId="5" borderId="7" xfId="0" applyNumberFormat="1" applyFont="1" applyFill="1" applyBorder="1"/>
    <xf numFmtId="0" fontId="0" fillId="4" borderId="0" xfId="0" applyFill="1"/>
    <xf numFmtId="3" fontId="3" fillId="4" borderId="54" xfId="0" applyNumberFormat="1" applyFont="1" applyFill="1" applyBorder="1" applyAlignment="1">
      <alignment wrapText="1"/>
    </xf>
    <xf numFmtId="3" fontId="23" fillId="4" borderId="54" xfId="0" applyNumberFormat="1" applyFont="1" applyFill="1" applyBorder="1" applyAlignment="1">
      <alignment wrapText="1"/>
    </xf>
    <xf numFmtId="0" fontId="3" fillId="4" borderId="54" xfId="0" applyNumberFormat="1" applyFont="1" applyFill="1" applyBorder="1" applyAlignment="1">
      <alignment wrapText="1"/>
    </xf>
    <xf numFmtId="0" fontId="116" fillId="0" borderId="54" xfId="0" applyFont="1" applyBorder="1" applyAlignment="1">
      <alignment horizontal="center"/>
    </xf>
    <xf numFmtId="0" fontId="118" fillId="0" borderId="54" xfId="0" applyFont="1" applyBorder="1" applyAlignment="1">
      <alignment horizontal="center"/>
    </xf>
    <xf numFmtId="0" fontId="6" fillId="5" borderId="0" xfId="0" applyFont="1" applyFill="1" applyBorder="1"/>
    <xf numFmtId="0" fontId="11" fillId="5" borderId="0" xfId="0" applyFont="1" applyFill="1" applyBorder="1"/>
    <xf numFmtId="0" fontId="33" fillId="5" borderId="0" xfId="0" applyFont="1" applyFill="1" applyBorder="1" applyAlignment="1">
      <alignment horizontal="right"/>
    </xf>
    <xf numFmtId="3" fontId="10" fillId="5" borderId="5" xfId="0" applyNumberFormat="1" applyFont="1" applyFill="1" applyBorder="1"/>
    <xf numFmtId="3" fontId="3" fillId="5" borderId="62" xfId="0" applyNumberFormat="1" applyFont="1" applyFill="1" applyBorder="1"/>
    <xf numFmtId="0" fontId="2" fillId="5" borderId="59" xfId="0" applyFont="1" applyFill="1" applyBorder="1"/>
    <xf numFmtId="0" fontId="2" fillId="5" borderId="61" xfId="0" applyFont="1" applyFill="1" applyBorder="1"/>
    <xf numFmtId="3" fontId="2" fillId="5" borderId="66" xfId="0" applyNumberFormat="1" applyFont="1" applyFill="1" applyBorder="1"/>
    <xf numFmtId="3" fontId="2" fillId="5" borderId="67" xfId="0" applyNumberFormat="1" applyFont="1" applyFill="1" applyBorder="1"/>
    <xf numFmtId="3" fontId="3" fillId="5" borderId="66" xfId="0" applyNumberFormat="1" applyFont="1" applyFill="1" applyBorder="1"/>
    <xf numFmtId="3" fontId="23" fillId="5" borderId="67" xfId="0" applyNumberFormat="1" applyFont="1" applyFill="1" applyBorder="1"/>
    <xf numFmtId="3" fontId="2" fillId="5" borderId="69" xfId="0" applyNumberFormat="1" applyFont="1" applyFill="1" applyBorder="1"/>
    <xf numFmtId="3" fontId="7" fillId="5" borderId="70" xfId="0" applyNumberFormat="1" applyFont="1" applyFill="1" applyBorder="1"/>
    <xf numFmtId="3" fontId="3" fillId="5" borderId="54" xfId="0" applyNumberFormat="1" applyFont="1" applyFill="1" applyBorder="1" applyAlignment="1">
      <alignment wrapText="1"/>
    </xf>
    <xf numFmtId="3" fontId="23" fillId="5" borderId="54" xfId="0" applyNumberFormat="1" applyFont="1" applyFill="1" applyBorder="1" applyAlignment="1">
      <alignment wrapText="1"/>
    </xf>
    <xf numFmtId="0" fontId="3" fillId="5" borderId="54" xfId="0" applyNumberFormat="1" applyFont="1" applyFill="1" applyBorder="1" applyAlignment="1">
      <alignment wrapText="1"/>
    </xf>
    <xf numFmtId="0" fontId="0" fillId="0" borderId="52" xfId="0" applyBorder="1"/>
    <xf numFmtId="0" fontId="11" fillId="5" borderId="7" xfId="0" applyFont="1" applyFill="1" applyBorder="1" applyAlignment="1">
      <alignment horizontal="left"/>
    </xf>
    <xf numFmtId="3" fontId="12" fillId="5" borderId="7" xfId="0" applyNumberFormat="1" applyFont="1" applyFill="1" applyBorder="1"/>
    <xf numFmtId="3" fontId="2" fillId="5" borderId="72" xfId="0" applyNumberFormat="1" applyFont="1" applyFill="1" applyBorder="1"/>
    <xf numFmtId="3" fontId="2" fillId="5" borderId="73" xfId="0" applyNumberFormat="1" applyFont="1" applyFill="1" applyBorder="1"/>
    <xf numFmtId="3" fontId="2" fillId="0" borderId="7" xfId="0" applyNumberFormat="1" applyFont="1" applyBorder="1"/>
    <xf numFmtId="0" fontId="0" fillId="0" borderId="74" xfId="0" applyBorder="1"/>
    <xf numFmtId="3" fontId="0" fillId="3" borderId="0" xfId="0" applyNumberFormat="1" applyFill="1"/>
    <xf numFmtId="3" fontId="3" fillId="5" borderId="78" xfId="0" applyNumberFormat="1" applyFont="1" applyFill="1" applyBorder="1"/>
    <xf numFmtId="3" fontId="2" fillId="0" borderId="12" xfId="0" applyNumberFormat="1" applyFont="1" applyBorder="1"/>
    <xf numFmtId="3" fontId="7" fillId="5" borderId="79" xfId="0" applyNumberFormat="1" applyFont="1" applyFill="1" applyBorder="1"/>
    <xf numFmtId="3" fontId="5" fillId="5" borderId="79" xfId="0" applyNumberFormat="1" applyFont="1" applyFill="1" applyBorder="1"/>
    <xf numFmtId="0" fontId="0" fillId="0" borderId="54" xfId="0" applyBorder="1"/>
    <xf numFmtId="3" fontId="2" fillId="0" borderId="21" xfId="0" applyNumberFormat="1" applyFont="1" applyBorder="1"/>
    <xf numFmtId="3" fontId="2" fillId="0" borderId="14" xfId="0" applyNumberFormat="1" applyFont="1" applyBorder="1"/>
    <xf numFmtId="3" fontId="2" fillId="0" borderId="15" xfId="0" applyNumberFormat="1" applyFont="1" applyBorder="1"/>
    <xf numFmtId="3" fontId="6" fillId="5" borderId="10" xfId="0" applyNumberFormat="1" applyFont="1" applyFill="1" applyBorder="1"/>
    <xf numFmtId="0" fontId="3" fillId="3" borderId="54" xfId="0" applyNumberFormat="1" applyFont="1" applyFill="1" applyBorder="1" applyAlignment="1">
      <alignment horizontal="center" wrapText="1"/>
    </xf>
    <xf numFmtId="0" fontId="0" fillId="3" borderId="60" xfId="0" applyFill="1" applyBorder="1"/>
    <xf numFmtId="3" fontId="3" fillId="3" borderId="60" xfId="0" applyNumberFormat="1" applyFont="1" applyFill="1" applyBorder="1"/>
    <xf numFmtId="3" fontId="7" fillId="3" borderId="60" xfId="0" applyNumberFormat="1" applyFont="1" applyFill="1" applyBorder="1"/>
    <xf numFmtId="3" fontId="5" fillId="3" borderId="58" xfId="0" applyNumberFormat="1" applyFont="1" applyFill="1" applyBorder="1"/>
    <xf numFmtId="3" fontId="2" fillId="5" borderId="0" xfId="0" applyNumberFormat="1" applyFont="1" applyFill="1" applyBorder="1"/>
    <xf numFmtId="3" fontId="3" fillId="5" borderId="83" xfId="0" applyNumberFormat="1" applyFont="1" applyFill="1" applyBorder="1"/>
    <xf numFmtId="3" fontId="7" fillId="5" borderId="17" xfId="0" applyNumberFormat="1" applyFont="1" applyFill="1" applyBorder="1"/>
    <xf numFmtId="10" fontId="0" fillId="0" borderId="0" xfId="0" applyNumberFormat="1"/>
    <xf numFmtId="0" fontId="33" fillId="5" borderId="0" xfId="0" applyFont="1" applyFill="1"/>
    <xf numFmtId="0" fontId="3" fillId="5" borderId="47" xfId="0" applyNumberFormat="1" applyFont="1" applyFill="1" applyBorder="1" applyAlignment="1">
      <alignment horizontal="center" wrapText="1"/>
    </xf>
    <xf numFmtId="3" fontId="11" fillId="5" borderId="0" xfId="0" applyNumberFormat="1" applyFont="1" applyFill="1" applyBorder="1"/>
    <xf numFmtId="3" fontId="16" fillId="5" borderId="13" xfId="0" applyNumberFormat="1" applyFont="1" applyFill="1" applyBorder="1"/>
    <xf numFmtId="0" fontId="3" fillId="5" borderId="47" xfId="0" applyNumberFormat="1" applyFont="1" applyFill="1" applyBorder="1" applyAlignment="1">
      <alignment horizontal="center" wrapText="1"/>
    </xf>
    <xf numFmtId="3" fontId="2" fillId="5" borderId="3" xfId="0" applyNumberFormat="1" applyFont="1" applyFill="1" applyBorder="1"/>
    <xf numFmtId="3" fontId="2" fillId="5" borderId="48" xfId="0" applyNumberFormat="1" applyFont="1" applyFill="1" applyBorder="1"/>
    <xf numFmtId="3" fontId="2" fillId="5" borderId="5" xfId="0" applyNumberFormat="1" applyFont="1" applyFill="1" applyBorder="1"/>
    <xf numFmtId="0" fontId="124" fillId="0" borderId="0" xfId="0" applyFont="1"/>
    <xf numFmtId="3" fontId="32" fillId="5" borderId="24" xfId="0" applyNumberFormat="1" applyFont="1" applyFill="1" applyBorder="1"/>
    <xf numFmtId="3" fontId="114" fillId="5" borderId="49" xfId="0" applyNumberFormat="1" applyFont="1" applyFill="1" applyBorder="1"/>
    <xf numFmtId="3" fontId="32" fillId="5" borderId="49" xfId="0" applyNumberFormat="1" applyFont="1" applyFill="1" applyBorder="1"/>
    <xf numFmtId="0" fontId="3" fillId="5" borderId="51" xfId="0" applyNumberFormat="1" applyFont="1" applyFill="1" applyBorder="1" applyAlignment="1">
      <alignment horizontal="center" wrapText="1"/>
    </xf>
    <xf numFmtId="3" fontId="3" fillId="5" borderId="51" xfId="0" applyNumberFormat="1" applyFont="1" applyFill="1" applyBorder="1"/>
    <xf numFmtId="0" fontId="3" fillId="81" borderId="85" xfId="0" applyNumberFormat="1" applyFont="1" applyFill="1" applyBorder="1" applyAlignment="1">
      <alignment horizontal="center" wrapText="1"/>
    </xf>
    <xf numFmtId="0" fontId="0" fillId="81" borderId="80" xfId="0" applyFill="1" applyBorder="1"/>
    <xf numFmtId="3" fontId="3" fillId="81" borderId="82" xfId="0" applyNumberFormat="1" applyFont="1" applyFill="1" applyBorder="1"/>
    <xf numFmtId="3" fontId="7" fillId="81" borderId="85" xfId="0" applyNumberFormat="1" applyFont="1" applyFill="1" applyBorder="1"/>
    <xf numFmtId="3" fontId="5" fillId="81" borderId="85" xfId="0" applyNumberFormat="1" applyFont="1" applyFill="1" applyBorder="1"/>
    <xf numFmtId="0" fontId="11" fillId="0" borderId="0" xfId="0" applyFont="1" applyFill="1"/>
    <xf numFmtId="3" fontId="15" fillId="0" borderId="47" xfId="0" applyNumberFormat="1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wrapText="1"/>
    </xf>
    <xf numFmtId="41" fontId="10" fillId="0" borderId="51" xfId="0" applyNumberFormat="1" applyFont="1" applyFill="1" applyBorder="1"/>
    <xf numFmtId="41" fontId="10" fillId="0" borderId="47" xfId="0" applyNumberFormat="1" applyFont="1" applyFill="1" applyBorder="1"/>
    <xf numFmtId="3" fontId="16" fillId="0" borderId="9" xfId="0" applyNumberFormat="1" applyFont="1" applyFill="1" applyBorder="1" applyAlignment="1">
      <alignment horizontal="right" vertical="center"/>
    </xf>
    <xf numFmtId="41" fontId="19" fillId="0" borderId="47" xfId="0" applyNumberFormat="1" applyFont="1" applyFill="1" applyBorder="1"/>
    <xf numFmtId="41" fontId="16" fillId="0" borderId="0" xfId="0" applyNumberFormat="1" applyFont="1" applyFill="1" applyBorder="1"/>
    <xf numFmtId="0" fontId="125" fillId="0" borderId="0" xfId="0" applyFont="1"/>
    <xf numFmtId="3" fontId="116" fillId="5" borderId="13" xfId="0" applyNumberFormat="1" applyFont="1" applyFill="1" applyBorder="1"/>
    <xf numFmtId="3" fontId="116" fillId="5" borderId="9" xfId="0" applyNumberFormat="1" applyFont="1" applyFill="1" applyBorder="1"/>
    <xf numFmtId="0" fontId="3" fillId="5" borderId="58" xfId="0" applyNumberFormat="1" applyFont="1" applyFill="1" applyBorder="1" applyAlignment="1">
      <alignment horizontal="center" wrapText="1"/>
    </xf>
    <xf numFmtId="0" fontId="6" fillId="0" borderId="0" xfId="0" applyFont="1" applyBorder="1"/>
    <xf numFmtId="3" fontId="120" fillId="5" borderId="9" xfId="0" applyNumberFormat="1" applyFont="1" applyFill="1" applyBorder="1"/>
    <xf numFmtId="0" fontId="3" fillId="5" borderId="91" xfId="0" applyNumberFormat="1" applyFont="1" applyFill="1" applyBorder="1" applyAlignment="1">
      <alignment horizontal="center" wrapText="1"/>
    </xf>
    <xf numFmtId="0" fontId="2" fillId="5" borderId="47" xfId="0" applyNumberFormat="1" applyFont="1" applyFill="1" applyBorder="1" applyAlignment="1">
      <alignment horizontal="center" wrapText="1"/>
    </xf>
    <xf numFmtId="3" fontId="120" fillId="5" borderId="17" xfId="0" applyNumberFormat="1" applyFont="1" applyFill="1" applyBorder="1"/>
    <xf numFmtId="0" fontId="120" fillId="5" borderId="61" xfId="0" applyNumberFormat="1" applyFont="1" applyFill="1" applyBorder="1" applyAlignment="1">
      <alignment horizontal="center" wrapText="1"/>
    </xf>
    <xf numFmtId="0" fontId="2" fillId="5" borderId="92" xfId="0" applyNumberFormat="1" applyFont="1" applyFill="1" applyBorder="1" applyAlignment="1">
      <alignment horizontal="center" wrapText="1"/>
    </xf>
    <xf numFmtId="3" fontId="120" fillId="5" borderId="13" xfId="0" applyNumberFormat="1" applyFont="1" applyFill="1" applyBorder="1"/>
    <xf numFmtId="0" fontId="3" fillId="5" borderId="93" xfId="0" applyNumberFormat="1" applyFont="1" applyFill="1" applyBorder="1" applyAlignment="1">
      <alignment horizontal="center" wrapText="1"/>
    </xf>
    <xf numFmtId="0" fontId="32" fillId="5" borderId="100" xfId="0" applyNumberFormat="1" applyFont="1" applyFill="1" applyBorder="1" applyAlignment="1">
      <alignment horizontal="center" wrapText="1"/>
    </xf>
    <xf numFmtId="3" fontId="6" fillId="5" borderId="0" xfId="0" applyNumberFormat="1" applyFont="1" applyFill="1" applyBorder="1"/>
    <xf numFmtId="0" fontId="2" fillId="0" borderId="47" xfId="0" applyFont="1" applyBorder="1"/>
    <xf numFmtId="3" fontId="7" fillId="5" borderId="50" xfId="0" applyNumberFormat="1" applyFont="1" applyFill="1" applyBorder="1"/>
    <xf numFmtId="3" fontId="7" fillId="5" borderId="85" xfId="0" applyNumberFormat="1" applyFont="1" applyFill="1" applyBorder="1"/>
    <xf numFmtId="0" fontId="32" fillId="5" borderId="49" xfId="0" applyNumberFormat="1" applyFont="1" applyFill="1" applyBorder="1" applyAlignment="1">
      <alignment horizontal="center" wrapText="1"/>
    </xf>
    <xf numFmtId="0" fontId="2" fillId="0" borderId="49" xfId="0" applyFont="1" applyBorder="1"/>
    <xf numFmtId="3" fontId="32" fillId="5" borderId="103" xfId="0" applyNumberFormat="1" applyFont="1" applyFill="1" applyBorder="1"/>
    <xf numFmtId="3" fontId="32" fillId="5" borderId="86" xfId="0" applyNumberFormat="1" applyFont="1" applyFill="1" applyBorder="1"/>
    <xf numFmtId="3" fontId="32" fillId="5" borderId="87" xfId="0" applyNumberFormat="1" applyFont="1" applyFill="1" applyBorder="1"/>
    <xf numFmtId="3" fontId="2" fillId="5" borderId="104" xfId="0" applyNumberFormat="1" applyFont="1" applyFill="1" applyBorder="1"/>
    <xf numFmtId="3" fontId="120" fillId="5" borderId="105" xfId="0" applyNumberFormat="1" applyFont="1" applyFill="1" applyBorder="1"/>
    <xf numFmtId="3" fontId="2" fillId="5" borderId="105" xfId="0" applyNumberFormat="1" applyFont="1" applyFill="1" applyBorder="1"/>
    <xf numFmtId="3" fontId="120" fillId="5" borderId="106" xfId="0" applyNumberFormat="1" applyFont="1" applyFill="1" applyBorder="1"/>
    <xf numFmtId="3" fontId="2" fillId="5" borderId="107" xfId="0" applyNumberFormat="1" applyFont="1" applyFill="1" applyBorder="1"/>
    <xf numFmtId="3" fontId="120" fillId="5" borderId="89" xfId="0" applyNumberFormat="1" applyFont="1" applyFill="1" applyBorder="1"/>
    <xf numFmtId="3" fontId="2" fillId="5" borderId="108" xfId="0" applyNumberFormat="1" applyFont="1" applyFill="1" applyBorder="1"/>
    <xf numFmtId="3" fontId="120" fillId="5" borderId="90" xfId="0" applyNumberFormat="1" applyFont="1" applyFill="1" applyBorder="1"/>
    <xf numFmtId="0" fontId="0" fillId="0" borderId="109" xfId="0" applyBorder="1"/>
    <xf numFmtId="3" fontId="2" fillId="5" borderId="97" xfId="0" applyNumberFormat="1" applyFont="1" applyFill="1" applyBorder="1"/>
    <xf numFmtId="3" fontId="120" fillId="5" borderId="88" xfId="0" applyNumberFormat="1" applyFont="1" applyFill="1" applyBorder="1"/>
    <xf numFmtId="3" fontId="121" fillId="5" borderId="47" xfId="0" applyNumberFormat="1" applyFont="1" applyFill="1" applyBorder="1"/>
    <xf numFmtId="0" fontId="32" fillId="5" borderId="110" xfId="0" applyNumberFormat="1" applyFont="1" applyFill="1" applyBorder="1" applyAlignment="1">
      <alignment horizontal="center" wrapText="1"/>
    </xf>
    <xf numFmtId="0" fontId="120" fillId="5" borderId="58" xfId="0" applyNumberFormat="1" applyFont="1" applyFill="1" applyBorder="1" applyAlignment="1">
      <alignment horizontal="center" wrapText="1"/>
    </xf>
    <xf numFmtId="0" fontId="6" fillId="0" borderId="65" xfId="0" applyFont="1" applyBorder="1" applyAlignment="1">
      <alignment horizontal="center"/>
    </xf>
    <xf numFmtId="0" fontId="6" fillId="0" borderId="80" xfId="0" applyFont="1" applyBorder="1" applyAlignment="1">
      <alignment horizontal="center"/>
    </xf>
    <xf numFmtId="3" fontId="3" fillId="5" borderId="115" xfId="0" applyNumberFormat="1" applyFont="1" applyFill="1" applyBorder="1"/>
    <xf numFmtId="3" fontId="3" fillId="5" borderId="117" xfId="0" applyNumberFormat="1" applyFont="1" applyFill="1" applyBorder="1"/>
    <xf numFmtId="3" fontId="3" fillId="5" borderId="119" xfId="0" applyNumberFormat="1" applyFont="1" applyFill="1" applyBorder="1"/>
    <xf numFmtId="3" fontId="114" fillId="5" borderId="120" xfId="0" applyNumberFormat="1" applyFont="1" applyFill="1" applyBorder="1"/>
    <xf numFmtId="3" fontId="3" fillId="5" borderId="122" xfId="0" applyNumberFormat="1" applyFont="1" applyFill="1" applyBorder="1"/>
    <xf numFmtId="3" fontId="3" fillId="5" borderId="124" xfId="0" applyNumberFormat="1" applyFont="1" applyFill="1" applyBorder="1"/>
    <xf numFmtId="3" fontId="3" fillId="5" borderId="126" xfId="0" applyNumberFormat="1" applyFont="1" applyFill="1" applyBorder="1"/>
    <xf numFmtId="0" fontId="32" fillId="80" borderId="91" xfId="0" applyNumberFormat="1" applyFont="1" applyFill="1" applyBorder="1" applyAlignment="1">
      <alignment horizontal="center" wrapText="1"/>
    </xf>
    <xf numFmtId="0" fontId="3" fillId="79" borderId="61" xfId="0" applyNumberFormat="1" applyFont="1" applyFill="1" applyBorder="1" applyAlignment="1">
      <alignment horizontal="center" wrapText="1"/>
    </xf>
    <xf numFmtId="3" fontId="2" fillId="5" borderId="127" xfId="0" applyNumberFormat="1" applyFont="1" applyFill="1" applyBorder="1"/>
    <xf numFmtId="3" fontId="2" fillId="5" borderId="128" xfId="0" applyNumberFormat="1" applyFont="1" applyFill="1" applyBorder="1"/>
    <xf numFmtId="3" fontId="2" fillId="5" borderId="125" xfId="0" applyNumberFormat="1" applyFont="1" applyFill="1" applyBorder="1"/>
    <xf numFmtId="3" fontId="2" fillId="5" borderId="129" xfId="0" applyNumberFormat="1" applyFont="1" applyFill="1" applyBorder="1"/>
    <xf numFmtId="3" fontId="2" fillId="5" borderId="130" xfId="0" applyNumberFormat="1" applyFont="1" applyFill="1" applyBorder="1"/>
    <xf numFmtId="3" fontId="2" fillId="5" borderId="131" xfId="0" applyNumberFormat="1" applyFont="1" applyFill="1" applyBorder="1"/>
    <xf numFmtId="0" fontId="2" fillId="5" borderId="58" xfId="0" applyNumberFormat="1" applyFont="1" applyFill="1" applyBorder="1" applyAlignment="1">
      <alignment horizontal="center" wrapText="1"/>
    </xf>
    <xf numFmtId="0" fontId="2" fillId="5" borderId="61" xfId="0" applyNumberFormat="1" applyFont="1" applyFill="1" applyBorder="1" applyAlignment="1">
      <alignment horizontal="center" wrapText="1"/>
    </xf>
    <xf numFmtId="3" fontId="2" fillId="0" borderId="76" xfId="0" applyNumberFormat="1" applyFont="1" applyBorder="1"/>
    <xf numFmtId="3" fontId="2" fillId="0" borderId="77" xfId="0" applyNumberFormat="1" applyFont="1" applyBorder="1"/>
    <xf numFmtId="3" fontId="2" fillId="5" borderId="106" xfId="0" applyNumberFormat="1" applyFont="1" applyFill="1" applyBorder="1"/>
    <xf numFmtId="3" fontId="2" fillId="5" borderId="89" xfId="0" applyNumberFormat="1" applyFont="1" applyFill="1" applyBorder="1"/>
    <xf numFmtId="3" fontId="2" fillId="5" borderId="90" xfId="0" applyNumberFormat="1" applyFont="1" applyFill="1" applyBorder="1"/>
    <xf numFmtId="3" fontId="120" fillId="5" borderId="95" xfId="0" applyNumberFormat="1" applyFont="1" applyFill="1" applyBorder="1"/>
    <xf numFmtId="3" fontId="120" fillId="5" borderId="96" xfId="0" applyNumberFormat="1" applyFont="1" applyFill="1" applyBorder="1"/>
    <xf numFmtId="3" fontId="2" fillId="5" borderId="88" xfId="0" applyNumberFormat="1" applyFont="1" applyFill="1" applyBorder="1"/>
    <xf numFmtId="0" fontId="120" fillId="5" borderId="94" xfId="0" applyNumberFormat="1" applyFont="1" applyFill="1" applyBorder="1" applyAlignment="1">
      <alignment horizontal="center" wrapText="1"/>
    </xf>
    <xf numFmtId="3" fontId="120" fillId="5" borderId="115" xfId="0" applyNumberFormat="1" applyFont="1" applyFill="1" applyBorder="1"/>
    <xf numFmtId="3" fontId="120" fillId="5" borderId="117" xfId="0" applyNumberFormat="1" applyFont="1" applyFill="1" applyBorder="1"/>
    <xf numFmtId="3" fontId="120" fillId="5" borderId="119" xfId="0" applyNumberFormat="1" applyFont="1" applyFill="1" applyBorder="1"/>
    <xf numFmtId="3" fontId="120" fillId="5" borderId="122" xfId="0" applyNumberFormat="1" applyFont="1" applyFill="1" applyBorder="1"/>
    <xf numFmtId="0" fontId="120" fillId="5" borderId="111" xfId="0" applyNumberFormat="1" applyFont="1" applyFill="1" applyBorder="1" applyAlignment="1">
      <alignment horizontal="center" wrapText="1"/>
    </xf>
    <xf numFmtId="9" fontId="31" fillId="0" borderId="54" xfId="0" applyNumberFormat="1" applyFont="1" applyBorder="1" applyAlignment="1">
      <alignment horizontal="center"/>
    </xf>
    <xf numFmtId="0" fontId="0" fillId="0" borderId="98" xfId="0" applyBorder="1"/>
    <xf numFmtId="0" fontId="0" fillId="0" borderId="133" xfId="0" applyBorder="1"/>
    <xf numFmtId="0" fontId="0" fillId="0" borderId="134" xfId="0" applyBorder="1"/>
    <xf numFmtId="0" fontId="20" fillId="0" borderId="54" xfId="0" applyFont="1" applyBorder="1"/>
    <xf numFmtId="9" fontId="24" fillId="0" borderId="98" xfId="0" applyNumberFormat="1" applyFont="1" applyBorder="1" applyAlignment="1">
      <alignment horizontal="center"/>
    </xf>
    <xf numFmtId="0" fontId="0" fillId="0" borderId="135" xfId="0" applyBorder="1"/>
    <xf numFmtId="0" fontId="13" fillId="0" borderId="99" xfId="0" applyFont="1" applyBorder="1"/>
    <xf numFmtId="0" fontId="0" fillId="0" borderId="19" xfId="0" applyBorder="1"/>
    <xf numFmtId="3" fontId="2" fillId="5" borderId="19" xfId="0" applyNumberFormat="1" applyFont="1" applyFill="1" applyBorder="1"/>
    <xf numFmtId="3" fontId="2" fillId="5" borderId="12" xfId="0" applyNumberFormat="1" applyFont="1" applyFill="1" applyBorder="1"/>
    <xf numFmtId="3" fontId="2" fillId="5" borderId="136" xfId="0" applyNumberFormat="1" applyFont="1" applyFill="1" applyBorder="1"/>
    <xf numFmtId="3" fontId="2" fillId="5" borderId="137" xfId="0" applyNumberFormat="1" applyFont="1" applyFill="1" applyBorder="1"/>
    <xf numFmtId="3" fontId="2" fillId="5" borderId="138" xfId="0" applyNumberFormat="1" applyFont="1" applyFill="1" applyBorder="1"/>
    <xf numFmtId="3" fontId="120" fillId="5" borderId="12" xfId="0" applyNumberFormat="1" applyFont="1" applyFill="1" applyBorder="1"/>
    <xf numFmtId="3" fontId="120" fillId="5" borderId="139" xfId="0" applyNumberFormat="1" applyFont="1" applyFill="1" applyBorder="1"/>
    <xf numFmtId="3" fontId="2" fillId="5" borderId="139" xfId="0" applyNumberFormat="1" applyFont="1" applyFill="1" applyBorder="1"/>
    <xf numFmtId="3" fontId="2" fillId="0" borderId="140" xfId="0" applyNumberFormat="1" applyFont="1" applyBorder="1"/>
    <xf numFmtId="3" fontId="120" fillId="5" borderId="141" xfId="0" applyNumberFormat="1" applyFont="1" applyFill="1" applyBorder="1"/>
    <xf numFmtId="3" fontId="3" fillId="5" borderId="142" xfId="0" applyNumberFormat="1" applyFont="1" applyFill="1" applyBorder="1"/>
    <xf numFmtId="3" fontId="120" fillId="5" borderId="47" xfId="0" applyNumberFormat="1" applyFont="1" applyFill="1" applyBorder="1"/>
    <xf numFmtId="3" fontId="114" fillId="5" borderId="47" xfId="0" applyNumberFormat="1" applyFont="1" applyFill="1" applyBorder="1"/>
    <xf numFmtId="3" fontId="2" fillId="5" borderId="47" xfId="0" applyNumberFormat="1" applyFont="1" applyFill="1" applyBorder="1"/>
    <xf numFmtId="3" fontId="115" fillId="5" borderId="47" xfId="0" applyNumberFormat="1" applyFont="1" applyFill="1" applyBorder="1"/>
    <xf numFmtId="3" fontId="12" fillId="5" borderId="0" xfId="0" applyNumberFormat="1" applyFont="1" applyFill="1" applyBorder="1"/>
    <xf numFmtId="0" fontId="3" fillId="5" borderId="58" xfId="0" applyFont="1" applyFill="1" applyBorder="1" applyAlignment="1">
      <alignment horizontal="center" wrapText="1"/>
    </xf>
    <xf numFmtId="49" fontId="3" fillId="5" borderId="58" xfId="0" applyNumberFormat="1" applyFont="1" applyFill="1" applyBorder="1" applyAlignment="1">
      <alignment horizontal="center" wrapText="1"/>
    </xf>
    <xf numFmtId="3" fontId="120" fillId="5" borderId="49" xfId="0" applyNumberFormat="1" applyFont="1" applyFill="1" applyBorder="1"/>
    <xf numFmtId="0" fontId="3" fillId="80" borderId="83" xfId="0" applyNumberFormat="1" applyFont="1" applyFill="1" applyBorder="1" applyAlignment="1">
      <alignment horizontal="center" wrapText="1"/>
    </xf>
    <xf numFmtId="0" fontId="13" fillId="5" borderId="104" xfId="0" applyFont="1" applyFill="1" applyBorder="1"/>
    <xf numFmtId="0" fontId="0" fillId="0" borderId="105" xfId="0" applyBorder="1"/>
    <xf numFmtId="3" fontId="6" fillId="5" borderId="20" xfId="0" applyNumberFormat="1" applyFont="1" applyFill="1" applyBorder="1"/>
    <xf numFmtId="3" fontId="6" fillId="5" borderId="64" xfId="0" applyNumberFormat="1" applyFont="1" applyFill="1" applyBorder="1"/>
    <xf numFmtId="3" fontId="6" fillId="5" borderId="2" xfId="0" applyNumberFormat="1" applyFont="1" applyFill="1" applyBorder="1"/>
    <xf numFmtId="3" fontId="6" fillId="5" borderId="4" xfId="0" applyNumberFormat="1" applyFont="1" applyFill="1" applyBorder="1"/>
    <xf numFmtId="3" fontId="116" fillId="5" borderId="17" xfId="0" applyNumberFormat="1" applyFont="1" applyFill="1" applyBorder="1"/>
    <xf numFmtId="0" fontId="3" fillId="80" borderId="58" xfId="0" applyNumberFormat="1" applyFont="1" applyFill="1" applyBorder="1" applyAlignment="1">
      <alignment horizontal="center" wrapText="1"/>
    </xf>
    <xf numFmtId="0" fontId="3" fillId="80" borderId="91" xfId="0" applyNumberFormat="1" applyFont="1" applyFill="1" applyBorder="1" applyAlignment="1">
      <alignment horizontal="center" wrapText="1"/>
    </xf>
    <xf numFmtId="0" fontId="6" fillId="0" borderId="74" xfId="0" applyFont="1" applyBorder="1"/>
    <xf numFmtId="3" fontId="2" fillId="0" borderId="143" xfId="0" applyNumberFormat="1" applyFont="1" applyBorder="1"/>
    <xf numFmtId="0" fontId="0" fillId="0" borderId="113" xfId="0" applyBorder="1"/>
    <xf numFmtId="0" fontId="0" fillId="0" borderId="63" xfId="0" applyBorder="1"/>
    <xf numFmtId="3" fontId="3" fillId="5" borderId="144" xfId="0" applyNumberFormat="1" applyFont="1" applyFill="1" applyBorder="1"/>
    <xf numFmtId="3" fontId="3" fillId="5" borderId="145" xfId="0" applyNumberFormat="1" applyFont="1" applyFill="1" applyBorder="1"/>
    <xf numFmtId="3" fontId="3" fillId="5" borderId="95" xfId="0" applyNumberFormat="1" applyFont="1" applyFill="1" applyBorder="1"/>
    <xf numFmtId="3" fontId="3" fillId="0" borderId="81" xfId="0" applyNumberFormat="1" applyFont="1" applyBorder="1"/>
    <xf numFmtId="3" fontId="3" fillId="0" borderId="132" xfId="0" applyNumberFormat="1" applyFont="1" applyBorder="1"/>
    <xf numFmtId="3" fontId="3" fillId="0" borderId="102" xfId="0" applyNumberFormat="1" applyFont="1" applyBorder="1"/>
    <xf numFmtId="41" fontId="19" fillId="5" borderId="47" xfId="0" applyNumberFormat="1" applyFont="1" applyFill="1" applyBorder="1"/>
    <xf numFmtId="3" fontId="16" fillId="0" borderId="13" xfId="0" applyNumberFormat="1" applyFont="1" applyFill="1" applyBorder="1" applyAlignment="1">
      <alignment horizontal="right" vertic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5" borderId="6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64" xfId="0" applyFont="1" applyFill="1" applyBorder="1" applyAlignment="1">
      <alignment horizontal="center"/>
    </xf>
    <xf numFmtId="3" fontId="10" fillId="0" borderId="0" xfId="0" applyNumberFormat="1" applyFont="1"/>
    <xf numFmtId="0" fontId="10" fillId="0" borderId="47" xfId="0" applyFont="1" applyBorder="1" applyAlignment="1">
      <alignment horizontal="center"/>
    </xf>
    <xf numFmtId="4" fontId="26" fillId="0" borderId="0" xfId="0" applyNumberFormat="1" applyFont="1" applyBorder="1" applyAlignment="1">
      <alignment vertical="center"/>
    </xf>
    <xf numFmtId="173" fontId="116" fillId="0" borderId="3" xfId="0" applyNumberFormat="1" applyFont="1" applyBorder="1"/>
    <xf numFmtId="173" fontId="116" fillId="0" borderId="5" xfId="0" applyNumberFormat="1" applyFont="1" applyBorder="1"/>
    <xf numFmtId="173" fontId="116" fillId="0" borderId="84" xfId="0" applyNumberFormat="1" applyFont="1" applyBorder="1"/>
    <xf numFmtId="173" fontId="0" fillId="0" borderId="112" xfId="0" applyNumberFormat="1" applyBorder="1"/>
    <xf numFmtId="173" fontId="118" fillId="0" borderId="47" xfId="0" applyNumberFormat="1" applyFont="1" applyBorder="1"/>
    <xf numFmtId="173" fontId="116" fillId="0" borderId="48" xfId="0" applyNumberFormat="1" applyFont="1" applyBorder="1"/>
    <xf numFmtId="173" fontId="116" fillId="0" borderId="129" xfId="0" applyNumberFormat="1" applyFont="1" applyBorder="1"/>
    <xf numFmtId="173" fontId="118" fillId="0" borderId="79" xfId="0" applyNumberFormat="1" applyFont="1" applyBorder="1"/>
    <xf numFmtId="173" fontId="116" fillId="0" borderId="128" xfId="0" applyNumberFormat="1" applyFont="1" applyBorder="1"/>
    <xf numFmtId="173" fontId="116" fillId="0" borderId="131" xfId="0" applyNumberFormat="1" applyFont="1" applyBorder="1"/>
    <xf numFmtId="173" fontId="116" fillId="0" borderId="79" xfId="0" applyNumberFormat="1" applyFont="1" applyBorder="1"/>
    <xf numFmtId="164" fontId="127" fillId="0" borderId="0" xfId="967" applyFont="1" applyBorder="1"/>
    <xf numFmtId="0" fontId="11" fillId="0" borderId="101" xfId="0" applyFont="1" applyBorder="1"/>
    <xf numFmtId="0" fontId="8" fillId="5" borderId="0" xfId="0" applyFont="1" applyFill="1" applyBorder="1" applyAlignment="1">
      <alignment horizontal="center" wrapText="1"/>
    </xf>
    <xf numFmtId="41" fontId="10" fillId="5" borderId="0" xfId="0" applyNumberFormat="1" applyFont="1" applyFill="1" applyBorder="1"/>
    <xf numFmtId="41" fontId="0" fillId="0" borderId="0" xfId="0" applyNumberFormat="1"/>
    <xf numFmtId="0" fontId="129" fillId="0" borderId="47" xfId="473" applyFont="1" applyBorder="1" applyAlignment="1">
      <alignment horizontal="center" vertical="center" wrapText="1"/>
    </xf>
    <xf numFmtId="43" fontId="11" fillId="0" borderId="0" xfId="0" applyNumberFormat="1" applyFont="1"/>
    <xf numFmtId="0" fontId="11" fillId="0" borderId="148" xfId="0" applyFont="1" applyBorder="1"/>
    <xf numFmtId="43" fontId="8" fillId="0" borderId="6" xfId="0" applyNumberFormat="1" applyFont="1" applyBorder="1"/>
    <xf numFmtId="0" fontId="11" fillId="0" borderId="149" xfId="0" applyFont="1" applyBorder="1"/>
    <xf numFmtId="43" fontId="8" fillId="0" borderId="47" xfId="0" applyNumberFormat="1" applyFont="1" applyBorder="1"/>
    <xf numFmtId="0" fontId="111" fillId="0" borderId="0" xfId="0" applyFont="1"/>
    <xf numFmtId="0" fontId="8" fillId="0" borderId="47" xfId="0" applyFont="1" applyBorder="1" applyAlignment="1">
      <alignment wrapText="1"/>
    </xf>
    <xf numFmtId="0" fontId="16" fillId="0" borderId="64" xfId="0" applyFont="1" applyBorder="1" applyAlignment="1">
      <alignment horizontal="center"/>
    </xf>
    <xf numFmtId="0" fontId="13" fillId="0" borderId="0" xfId="0" applyFont="1"/>
    <xf numFmtId="3" fontId="130" fillId="5" borderId="104" xfId="0" applyNumberFormat="1" applyFont="1" applyFill="1" applyBorder="1"/>
    <xf numFmtId="3" fontId="130" fillId="5" borderId="107" xfId="0" applyNumberFormat="1" applyFont="1" applyFill="1" applyBorder="1"/>
    <xf numFmtId="3" fontId="130" fillId="5" borderId="108" xfId="0" applyNumberFormat="1" applyFont="1" applyFill="1" applyBorder="1"/>
    <xf numFmtId="3" fontId="130" fillId="5" borderId="97" xfId="0" applyNumberFormat="1" applyFont="1" applyFill="1" applyBorder="1"/>
    <xf numFmtId="3" fontId="130" fillId="5" borderId="138" xfId="0" applyNumberFormat="1" applyFont="1" applyFill="1" applyBorder="1"/>
    <xf numFmtId="3" fontId="130" fillId="5" borderId="114" xfId="0" applyNumberFormat="1" applyFont="1" applyFill="1" applyBorder="1"/>
    <xf numFmtId="3" fontId="130" fillId="5" borderId="116" xfId="0" applyNumberFormat="1" applyFont="1" applyFill="1" applyBorder="1"/>
    <xf numFmtId="3" fontId="130" fillId="5" borderId="118" xfId="0" applyNumberFormat="1" applyFont="1" applyFill="1" applyBorder="1"/>
    <xf numFmtId="3" fontId="130" fillId="5" borderId="121" xfId="0" applyNumberFormat="1" applyFont="1" applyFill="1" applyBorder="1"/>
    <xf numFmtId="3" fontId="130" fillId="5" borderId="123" xfId="0" applyNumberFormat="1" applyFont="1" applyFill="1" applyBorder="1"/>
    <xf numFmtId="3" fontId="130" fillId="5" borderId="125" xfId="0" applyNumberFormat="1" applyFont="1" applyFill="1" applyBorder="1"/>
    <xf numFmtId="3" fontId="130" fillId="5" borderId="130" xfId="0" applyNumberFormat="1" applyFont="1" applyFill="1" applyBorder="1"/>
    <xf numFmtId="4" fontId="0" fillId="0" borderId="0" xfId="0" applyNumberFormat="1"/>
    <xf numFmtId="0" fontId="11" fillId="0" borderId="64" xfId="0" applyFont="1" applyBorder="1"/>
    <xf numFmtId="43" fontId="11" fillId="0" borderId="9" xfId="0" applyNumberFormat="1" applyFont="1" applyBorder="1"/>
    <xf numFmtId="0" fontId="11" fillId="0" borderId="4" xfId="0" applyFont="1" applyBorder="1"/>
    <xf numFmtId="3" fontId="10" fillId="3" borderId="47" xfId="0" applyNumberFormat="1" applyFont="1" applyFill="1" applyBorder="1"/>
    <xf numFmtId="3" fontId="16" fillId="5" borderId="151" xfId="0" applyNumberFormat="1" applyFont="1" applyFill="1" applyBorder="1"/>
    <xf numFmtId="3" fontId="132" fillId="0" borderId="0" xfId="4" applyNumberFormat="1" applyFont="1" applyBorder="1"/>
    <xf numFmtId="3" fontId="133" fillId="0" borderId="0" xfId="0" applyNumberFormat="1" applyFont="1"/>
    <xf numFmtId="3" fontId="0" fillId="0" borderId="47" xfId="0" applyNumberFormat="1" applyFill="1" applyBorder="1"/>
    <xf numFmtId="41" fontId="10" fillId="0" borderId="151" xfId="0" applyNumberFormat="1" applyFont="1" applyFill="1" applyBorder="1"/>
    <xf numFmtId="3" fontId="16" fillId="0" borderId="9" xfId="0" applyNumberFormat="1" applyFont="1" applyFill="1" applyBorder="1" applyAlignment="1">
      <alignment vertical="center"/>
    </xf>
    <xf numFmtId="3" fontId="34" fillId="0" borderId="9" xfId="0" applyNumberFormat="1" applyFont="1" applyFill="1" applyBorder="1" applyAlignment="1">
      <alignment vertical="center"/>
    </xf>
    <xf numFmtId="41" fontId="10" fillId="0" borderId="3" xfId="0" applyNumberFormat="1" applyFont="1" applyFill="1" applyBorder="1"/>
    <xf numFmtId="3" fontId="34" fillId="0" borderId="9" xfId="971" applyNumberFormat="1" applyFont="1" applyFill="1" applyBorder="1" applyAlignment="1">
      <alignment horizontal="right" vertical="center"/>
    </xf>
    <xf numFmtId="3" fontId="34" fillId="0" borderId="17" xfId="971" applyNumberFormat="1" applyFont="1" applyFill="1" applyBorder="1" applyAlignment="1">
      <alignment horizontal="right" vertical="center"/>
    </xf>
    <xf numFmtId="3" fontId="16" fillId="0" borderId="153" xfId="0" applyNumberFormat="1" applyFont="1" applyFill="1" applyBorder="1" applyAlignment="1">
      <alignment vertical="center"/>
    </xf>
    <xf numFmtId="3" fontId="34" fillId="0" borderId="13" xfId="0" applyNumberFormat="1" applyFont="1" applyFill="1" applyBorder="1" applyAlignment="1">
      <alignment vertical="center"/>
    </xf>
    <xf numFmtId="3" fontId="16" fillId="0" borderId="2" xfId="0" applyNumberFormat="1" applyFont="1" applyFill="1" applyBorder="1" applyAlignment="1">
      <alignment vertical="center"/>
    </xf>
    <xf numFmtId="3" fontId="34" fillId="0" borderId="2" xfId="971" applyNumberFormat="1" applyFont="1" applyFill="1" applyBorder="1" applyAlignment="1">
      <alignment horizontal="right" vertical="center"/>
    </xf>
    <xf numFmtId="3" fontId="16" fillId="0" borderId="4" xfId="0" applyNumberFormat="1" applyFont="1" applyFill="1" applyBorder="1" applyAlignment="1">
      <alignment vertical="center"/>
    </xf>
    <xf numFmtId="165" fontId="0" fillId="5" borderId="0" xfId="0" applyNumberFormat="1" applyFill="1"/>
    <xf numFmtId="0" fontId="0" fillId="5" borderId="0" xfId="0" applyFill="1" applyBorder="1" applyAlignment="1"/>
    <xf numFmtId="0" fontId="125" fillId="5" borderId="0" xfId="0" applyFont="1" applyFill="1"/>
    <xf numFmtId="0" fontId="10" fillId="5" borderId="0" xfId="0" applyFont="1" applyFill="1" applyBorder="1" applyAlignment="1">
      <alignment horizontal="center"/>
    </xf>
    <xf numFmtId="0" fontId="106" fillId="5" borderId="0" xfId="0" applyFont="1" applyFill="1" applyBorder="1" applyAlignment="1">
      <alignment horizontal="center" wrapText="1"/>
    </xf>
    <xf numFmtId="165" fontId="10" fillId="5" borderId="0" xfId="0" applyNumberFormat="1" applyFont="1" applyFill="1" applyBorder="1"/>
    <xf numFmtId="43" fontId="8" fillId="5" borderId="0" xfId="0" applyNumberFormat="1" applyFont="1" applyFill="1" applyBorder="1"/>
    <xf numFmtId="0" fontId="20" fillId="5" borderId="0" xfId="0" applyFont="1" applyFill="1" applyAlignment="1">
      <alignment wrapText="1"/>
    </xf>
    <xf numFmtId="3" fontId="13" fillId="0" borderId="0" xfId="0" applyNumberFormat="1" applyFont="1"/>
    <xf numFmtId="0" fontId="8" fillId="82" borderId="47" xfId="0" applyFont="1" applyFill="1" applyBorder="1" applyAlignment="1">
      <alignment horizontal="center" wrapText="1"/>
    </xf>
    <xf numFmtId="164" fontId="11" fillId="0" borderId="0" xfId="0" applyNumberFormat="1" applyFont="1"/>
    <xf numFmtId="0" fontId="106" fillId="83" borderId="47" xfId="0" applyFont="1" applyFill="1" applyBorder="1" applyAlignment="1">
      <alignment horizontal="center" wrapText="1"/>
    </xf>
    <xf numFmtId="165" fontId="10" fillId="83" borderId="8" xfId="0" applyNumberFormat="1" applyFont="1" applyFill="1" applyBorder="1"/>
    <xf numFmtId="165" fontId="10" fillId="83" borderId="150" xfId="0" applyNumberFormat="1" applyFont="1" applyFill="1" applyBorder="1"/>
    <xf numFmtId="43" fontId="8" fillId="83" borderId="47" xfId="0" applyNumberFormat="1" applyFont="1" applyFill="1" applyBorder="1"/>
    <xf numFmtId="41" fontId="10" fillId="5" borderId="153" xfId="0" applyNumberFormat="1" applyFont="1" applyFill="1" applyBorder="1"/>
    <xf numFmtId="41" fontId="10" fillId="5" borderId="2" xfId="0" applyNumberFormat="1" applyFont="1" applyFill="1" applyBorder="1"/>
    <xf numFmtId="41" fontId="10" fillId="5" borderId="4" xfId="0" applyNumberFormat="1" applyFont="1" applyFill="1" applyBorder="1"/>
    <xf numFmtId="41" fontId="10" fillId="0" borderId="5" xfId="0" applyNumberFormat="1" applyFont="1" applyFill="1" applyBorder="1"/>
    <xf numFmtId="0" fontId="11" fillId="5" borderId="152" xfId="0" applyFont="1" applyFill="1" applyBorder="1" applyAlignment="1">
      <alignment horizontal="left"/>
    </xf>
    <xf numFmtId="4" fontId="11" fillId="5" borderId="14" xfId="0" applyNumberFormat="1" applyFont="1" applyFill="1" applyBorder="1" applyAlignment="1">
      <alignment horizontal="left"/>
    </xf>
    <xf numFmtId="3" fontId="16" fillId="0" borderId="153" xfId="0" applyNumberFormat="1" applyFont="1" applyFill="1" applyBorder="1" applyAlignment="1">
      <alignment horizontal="right" vertical="center"/>
    </xf>
    <xf numFmtId="173" fontId="116" fillId="0" borderId="0" xfId="0" applyNumberFormat="1" applyFont="1" applyBorder="1"/>
    <xf numFmtId="3" fontId="3" fillId="5" borderId="82" xfId="0" applyNumberFormat="1" applyFont="1" applyFill="1" applyBorder="1"/>
    <xf numFmtId="3" fontId="3" fillId="81" borderId="154" xfId="0" applyNumberFormat="1" applyFont="1" applyFill="1" applyBorder="1"/>
    <xf numFmtId="3" fontId="3" fillId="81" borderId="155" xfId="0" applyNumberFormat="1" applyFont="1" applyFill="1" applyBorder="1"/>
    <xf numFmtId="3" fontId="3" fillId="81" borderId="156" xfId="0" applyNumberFormat="1" applyFont="1" applyFill="1" applyBorder="1"/>
    <xf numFmtId="3" fontId="2" fillId="5" borderId="153" xfId="0" applyNumberFormat="1" applyFont="1" applyFill="1" applyBorder="1"/>
    <xf numFmtId="3" fontId="32" fillId="5" borderId="151" xfId="0" applyNumberFormat="1" applyFont="1" applyFill="1" applyBorder="1"/>
    <xf numFmtId="3" fontId="2" fillId="5" borderId="2" xfId="0" applyNumberFormat="1" applyFont="1" applyFill="1" applyBorder="1"/>
    <xf numFmtId="3" fontId="6" fillId="5" borderId="9" xfId="0" applyNumberFormat="1" applyFont="1" applyFill="1" applyBorder="1"/>
    <xf numFmtId="3" fontId="32" fillId="5" borderId="3" xfId="0" applyNumberFormat="1" applyFont="1" applyFill="1" applyBorder="1"/>
    <xf numFmtId="3" fontId="2" fillId="5" borderId="4" xfId="0" applyNumberFormat="1" applyFont="1" applyFill="1" applyBorder="1"/>
    <xf numFmtId="3" fontId="6" fillId="5" borderId="17" xfId="0" applyNumberFormat="1" applyFont="1" applyFill="1" applyBorder="1"/>
    <xf numFmtId="3" fontId="32" fillId="5" borderId="5" xfId="0" applyNumberFormat="1" applyFont="1" applyFill="1" applyBorder="1"/>
    <xf numFmtId="3" fontId="16" fillId="0" borderId="0" xfId="0" applyNumberFormat="1" applyFont="1" applyFill="1" applyBorder="1" applyAlignment="1">
      <alignment horizontal="right" vertical="center"/>
    </xf>
    <xf numFmtId="3" fontId="3" fillId="5" borderId="0" xfId="0" applyNumberFormat="1" applyFont="1" applyFill="1" applyBorder="1"/>
    <xf numFmtId="41" fontId="10" fillId="5" borderId="11" xfId="0" applyNumberFormat="1" applyFont="1" applyFill="1" applyBorder="1"/>
    <xf numFmtId="3" fontId="16" fillId="0" borderId="11" xfId="0" applyNumberFormat="1" applyFont="1" applyFill="1" applyBorder="1" applyAlignment="1">
      <alignment vertical="center"/>
    </xf>
    <xf numFmtId="3" fontId="34" fillId="0" borderId="12" xfId="0" applyNumberFormat="1" applyFont="1" applyFill="1" applyBorder="1" applyAlignment="1">
      <alignment vertical="center"/>
    </xf>
    <xf numFmtId="41" fontId="10" fillId="0" borderId="157" xfId="0" applyNumberFormat="1" applyFont="1" applyFill="1" applyBorder="1"/>
    <xf numFmtId="41" fontId="10" fillId="5" borderId="60" xfId="0" applyNumberFormat="1" applyFont="1" applyFill="1" applyBorder="1"/>
    <xf numFmtId="0" fontId="11" fillId="5" borderId="158" xfId="0" applyFont="1" applyFill="1" applyBorder="1"/>
    <xf numFmtId="0" fontId="11" fillId="5" borderId="101" xfId="0" applyFont="1" applyFill="1" applyBorder="1"/>
    <xf numFmtId="0" fontId="11" fillId="5" borderId="159" xfId="0" applyFont="1" applyFill="1" applyBorder="1"/>
    <xf numFmtId="3" fontId="2" fillId="5" borderId="160" xfId="0" applyNumberFormat="1" applyFont="1" applyFill="1" applyBorder="1"/>
    <xf numFmtId="3" fontId="2" fillId="5" borderId="10" xfId="0" applyNumberFormat="1" applyFont="1" applyFill="1" applyBorder="1"/>
    <xf numFmtId="3" fontId="2" fillId="5" borderId="20" xfId="0" applyNumberFormat="1" applyFont="1" applyFill="1" applyBorder="1"/>
    <xf numFmtId="0" fontId="11" fillId="5" borderId="153" xfId="0" applyFont="1" applyFill="1" applyBorder="1" applyAlignment="1">
      <alignment horizontal="left"/>
    </xf>
    <xf numFmtId="3" fontId="2" fillId="5" borderId="151" xfId="0" applyNumberFormat="1" applyFont="1" applyFill="1" applyBorder="1"/>
    <xf numFmtId="0" fontId="11" fillId="5" borderId="2" xfId="0" applyFont="1" applyFill="1" applyBorder="1" applyAlignment="1">
      <alignment horizontal="left"/>
    </xf>
    <xf numFmtId="4" fontId="11" fillId="5" borderId="2" xfId="0" applyNumberFormat="1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3" fontId="7" fillId="5" borderId="161" xfId="0" applyNumberFormat="1" applyFont="1" applyFill="1" applyBorder="1"/>
    <xf numFmtId="173" fontId="118" fillId="0" borderId="161" xfId="0" applyNumberFormat="1" applyFont="1" applyBorder="1"/>
    <xf numFmtId="3" fontId="2" fillId="0" borderId="81" xfId="0" applyNumberFormat="1" applyFont="1" applyBorder="1"/>
    <xf numFmtId="173" fontId="116" fillId="0" borderId="81" xfId="0" applyNumberFormat="1" applyFont="1" applyBorder="1"/>
    <xf numFmtId="3" fontId="2" fillId="0" borderId="102" xfId="0" applyNumberFormat="1" applyFont="1" applyBorder="1"/>
    <xf numFmtId="173" fontId="116" fillId="0" borderId="102" xfId="0" applyNumberFormat="1" applyFont="1" applyBorder="1"/>
    <xf numFmtId="173" fontId="116" fillId="0" borderId="162" xfId="0" applyNumberFormat="1" applyFont="1" applyBorder="1"/>
    <xf numFmtId="41" fontId="128" fillId="5" borderId="47" xfId="0" applyNumberFormat="1" applyFont="1" applyFill="1" applyBorder="1"/>
    <xf numFmtId="3" fontId="0" fillId="5" borderId="0" xfId="0" applyNumberFormat="1" applyFill="1"/>
    <xf numFmtId="3" fontId="80" fillId="0" borderId="0" xfId="813" applyNumberFormat="1">
      <alignment horizontal="right"/>
    </xf>
    <xf numFmtId="0" fontId="30" fillId="82" borderId="167" xfId="0" applyFont="1" applyFill="1" applyBorder="1"/>
    <xf numFmtId="0" fontId="134" fillId="82" borderId="167" xfId="0" applyFont="1" applyFill="1" applyBorder="1"/>
    <xf numFmtId="3" fontId="30" fillId="82" borderId="167" xfId="0" applyNumberFormat="1" applyFont="1" applyFill="1" applyBorder="1" applyAlignment="1"/>
    <xf numFmtId="0" fontId="30" fillId="82" borderId="167" xfId="0" applyFont="1" applyFill="1" applyBorder="1" applyAlignment="1"/>
    <xf numFmtId="3" fontId="132" fillId="82" borderId="167" xfId="0" applyNumberFormat="1" applyFont="1" applyFill="1" applyBorder="1" applyAlignment="1"/>
    <xf numFmtId="3" fontId="135" fillId="82" borderId="167" xfId="0" applyNumberFormat="1" applyFont="1" applyFill="1" applyBorder="1" applyAlignment="1"/>
    <xf numFmtId="3" fontId="16" fillId="5" borderId="47" xfId="0" applyNumberFormat="1" applyFont="1" applyFill="1" applyBorder="1" applyAlignment="1">
      <alignment horizontal="right" wrapText="1"/>
    </xf>
    <xf numFmtId="0" fontId="16" fillId="0" borderId="47" xfId="0" applyFont="1" applyBorder="1" applyAlignment="1">
      <alignment horizontal="right" wrapText="1"/>
    </xf>
    <xf numFmtId="0" fontId="16" fillId="0" borderId="47" xfId="0" applyFont="1" applyBorder="1" applyAlignment="1"/>
    <xf numFmtId="0" fontId="16" fillId="0" borderId="47" xfId="0" applyFont="1" applyBorder="1" applyAlignment="1">
      <alignment wrapText="1"/>
    </xf>
    <xf numFmtId="0" fontId="3" fillId="80" borderId="68" xfId="0" applyNumberFormat="1" applyFont="1" applyFill="1" applyBorder="1" applyAlignment="1">
      <alignment horizontal="center" wrapText="1"/>
    </xf>
    <xf numFmtId="0" fontId="0" fillId="80" borderId="68" xfId="0" applyFill="1" applyBorder="1" applyAlignment="1"/>
    <xf numFmtId="0" fontId="0" fillId="0" borderId="47" xfId="0" applyBorder="1" applyAlignment="1"/>
    <xf numFmtId="3" fontId="16" fillId="0" borderId="47" xfId="0" applyNumberFormat="1" applyFont="1" applyBorder="1" applyAlignment="1"/>
    <xf numFmtId="0" fontId="8" fillId="80" borderId="55" xfId="0" applyFont="1" applyFill="1" applyBorder="1" applyAlignment="1">
      <alignment horizontal="center"/>
    </xf>
    <xf numFmtId="0" fontId="8" fillId="80" borderId="56" xfId="0" applyFont="1" applyFill="1" applyBorder="1" applyAlignment="1">
      <alignment horizontal="center"/>
    </xf>
    <xf numFmtId="0" fontId="8" fillId="80" borderId="57" xfId="0" applyFont="1" applyFill="1" applyBorder="1" applyAlignment="1">
      <alignment horizontal="center"/>
    </xf>
    <xf numFmtId="0" fontId="10" fillId="0" borderId="47" xfId="0" applyFont="1" applyBorder="1" applyAlignment="1">
      <alignment horizontal="right"/>
    </xf>
    <xf numFmtId="3" fontId="11" fillId="5" borderId="147" xfId="0" applyNumberFormat="1" applyFont="1" applyFill="1" applyBorder="1" applyAlignment="1">
      <alignment horizontal="center" vertical="center"/>
    </xf>
    <xf numFmtId="0" fontId="11" fillId="0" borderId="147" xfId="0" applyFont="1" applyBorder="1" applyAlignment="1">
      <alignment vertical="center"/>
    </xf>
    <xf numFmtId="0" fontId="11" fillId="0" borderId="146" xfId="0" applyFont="1" applyBorder="1" applyAlignment="1">
      <alignment vertical="center"/>
    </xf>
    <xf numFmtId="0" fontId="10" fillId="0" borderId="47" xfId="0" applyFont="1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10" fillId="5" borderId="47" xfId="0" applyFont="1" applyFill="1" applyBorder="1" applyAlignment="1">
      <alignment horizontal="center" wrapText="1"/>
    </xf>
    <xf numFmtId="0" fontId="111" fillId="0" borderId="47" xfId="0" applyFont="1" applyBorder="1" applyAlignment="1"/>
    <xf numFmtId="3" fontId="16" fillId="5" borderId="53" xfId="0" applyNumberFormat="1" applyFont="1" applyFill="1" applyBorder="1" applyAlignment="1">
      <alignment horizontal="right"/>
    </xf>
    <xf numFmtId="0" fontId="0" fillId="0" borderId="13" xfId="0" applyBorder="1" applyAlignment="1"/>
    <xf numFmtId="0" fontId="0" fillId="0" borderId="48" xfId="0" applyBorder="1" applyAlignment="1"/>
    <xf numFmtId="0" fontId="16" fillId="5" borderId="2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6" fillId="5" borderId="2" xfId="0" applyFont="1" applyFill="1" applyBorder="1" applyAlignment="1">
      <alignment horizontal="right"/>
    </xf>
    <xf numFmtId="0" fontId="0" fillId="0" borderId="9" xfId="0" applyBorder="1" applyAlignment="1"/>
    <xf numFmtId="0" fontId="0" fillId="0" borderId="3" xfId="0" applyBorder="1" applyAlignment="1"/>
    <xf numFmtId="0" fontId="16" fillId="5" borderId="1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5" borderId="2" xfId="0" applyFont="1" applyFill="1" applyBorder="1" applyAlignment="1">
      <alignment horizontal="right" wrapText="1"/>
    </xf>
    <xf numFmtId="0" fontId="0" fillId="0" borderId="9" xfId="0" applyBorder="1" applyAlignment="1">
      <alignment wrapText="1"/>
    </xf>
    <xf numFmtId="0" fontId="30" fillId="82" borderId="169" xfId="0" applyFont="1" applyFill="1" applyBorder="1" applyAlignment="1">
      <alignment horizontal="right"/>
    </xf>
    <xf numFmtId="0" fontId="0" fillId="0" borderId="170" xfId="0" applyBorder="1" applyAlignment="1">
      <alignment horizontal="right"/>
    </xf>
    <xf numFmtId="0" fontId="0" fillId="0" borderId="171" xfId="0" applyBorder="1" applyAlignment="1">
      <alignment horizontal="right"/>
    </xf>
    <xf numFmtId="0" fontId="16" fillId="5" borderId="4" xfId="0" applyFont="1" applyFill="1" applyBorder="1" applyAlignment="1">
      <alignment horizontal="right"/>
    </xf>
    <xf numFmtId="0" fontId="0" fillId="0" borderId="17" xfId="0" applyBorder="1" applyAlignment="1"/>
    <xf numFmtId="0" fontId="0" fillId="0" borderId="5" xfId="0" applyBorder="1" applyAlignment="1"/>
    <xf numFmtId="0" fontId="16" fillId="5" borderId="2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5" borderId="58" xfId="0" applyNumberFormat="1" applyFont="1" applyFill="1" applyBorder="1" applyAlignment="1">
      <alignment horizontal="center" wrapText="1"/>
    </xf>
    <xf numFmtId="0" fontId="0" fillId="0" borderId="58" xfId="0" applyBorder="1" applyAlignment="1"/>
    <xf numFmtId="3" fontId="16" fillId="5" borderId="6" xfId="0" applyNumberFormat="1" applyFont="1" applyFill="1" applyBorder="1" applyAlignment="1">
      <alignment horizontal="right" wrapText="1"/>
    </xf>
    <xf numFmtId="0" fontId="16" fillId="0" borderId="7" xfId="0" applyFont="1" applyBorder="1" applyAlignment="1">
      <alignment horizontal="right" wrapText="1"/>
    </xf>
    <xf numFmtId="0" fontId="16" fillId="0" borderId="7" xfId="0" applyFont="1" applyBorder="1" applyAlignment="1"/>
    <xf numFmtId="0" fontId="16" fillId="0" borderId="2" xfId="0" applyFont="1" applyBorder="1" applyAlignment="1">
      <alignment wrapText="1"/>
    </xf>
    <xf numFmtId="0" fontId="16" fillId="0" borderId="9" xfId="0" applyFont="1" applyBorder="1" applyAlignment="1">
      <alignment wrapText="1"/>
    </xf>
    <xf numFmtId="0" fontId="16" fillId="0" borderId="9" xfId="0" applyFont="1" applyBorder="1" applyAlignment="1"/>
    <xf numFmtId="3" fontId="16" fillId="0" borderId="8" xfId="0" applyNumberFormat="1" applyFont="1" applyBorder="1" applyAlignment="1"/>
    <xf numFmtId="0" fontId="16" fillId="0" borderId="3" xfId="0" applyFont="1" applyBorder="1" applyAlignment="1"/>
    <xf numFmtId="3" fontId="16" fillId="5" borderId="2" xfId="0" applyNumberFormat="1" applyFont="1" applyFill="1" applyBorder="1" applyAlignment="1">
      <alignment horizontal="right" wrapText="1"/>
    </xf>
    <xf numFmtId="0" fontId="16" fillId="0" borderId="9" xfId="0" applyFont="1" applyBorder="1" applyAlignment="1">
      <alignment horizontal="right" wrapText="1"/>
    </xf>
    <xf numFmtId="0" fontId="117" fillId="0" borderId="55" xfId="0" applyFont="1" applyBorder="1" applyAlignment="1">
      <alignment horizontal="center"/>
    </xf>
    <xf numFmtId="0" fontId="117" fillId="0" borderId="56" xfId="0" applyFont="1" applyBorder="1" applyAlignment="1">
      <alignment horizontal="center"/>
    </xf>
    <xf numFmtId="0" fontId="117" fillId="0" borderId="57" xfId="0" applyFont="1" applyBorder="1" applyAlignment="1">
      <alignment horizontal="center"/>
    </xf>
    <xf numFmtId="3" fontId="16" fillId="0" borderId="3" xfId="0" applyNumberFormat="1" applyFont="1" applyBorder="1" applyAlignment="1"/>
    <xf numFmtId="0" fontId="113" fillId="0" borderId="55" xfId="0" applyFont="1" applyBorder="1" applyAlignment="1">
      <alignment horizontal="center" vertical="center"/>
    </xf>
    <xf numFmtId="0" fontId="113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3" fillId="0" borderId="55" xfId="0" applyFont="1" applyBorder="1" applyAlignment="1">
      <alignment horizontal="center"/>
    </xf>
    <xf numFmtId="0" fontId="113" fillId="0" borderId="56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113" fillId="79" borderId="55" xfId="0" applyFont="1" applyFill="1" applyBorder="1" applyAlignment="1">
      <alignment horizontal="center"/>
    </xf>
    <xf numFmtId="0" fontId="113" fillId="79" borderId="56" xfId="0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3" fontId="113" fillId="5" borderId="71" xfId="0" applyNumberFormat="1" applyFont="1" applyFill="1" applyBorder="1" applyAlignment="1">
      <alignment horizontal="center" vertical="center"/>
    </xf>
    <xf numFmtId="0" fontId="119" fillId="0" borderId="71" xfId="0" applyFont="1" applyBorder="1" applyAlignment="1">
      <alignment vertical="center"/>
    </xf>
    <xf numFmtId="0" fontId="119" fillId="0" borderId="75" xfId="0" applyFont="1" applyBorder="1" applyAlignment="1">
      <alignment vertical="center"/>
    </xf>
    <xf numFmtId="0" fontId="16" fillId="0" borderId="4" xfId="0" applyFont="1" applyBorder="1" applyAlignment="1">
      <alignment horizontal="right"/>
    </xf>
    <xf numFmtId="0" fontId="16" fillId="0" borderId="17" xfId="0" applyFont="1" applyBorder="1" applyAlignment="1">
      <alignment horizontal="right"/>
    </xf>
    <xf numFmtId="0" fontId="8" fillId="5" borderId="47" xfId="0" applyFont="1" applyFill="1" applyBorder="1" applyAlignment="1">
      <alignment horizontal="center"/>
    </xf>
    <xf numFmtId="0" fontId="117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47" xfId="0" applyFont="1" applyBorder="1" applyAlignment="1">
      <alignment horizontal="right"/>
    </xf>
    <xf numFmtId="0" fontId="0" fillId="0" borderId="47" xfId="0" applyBorder="1" applyAlignment="1">
      <alignment horizontal="right"/>
    </xf>
    <xf numFmtId="0" fontId="107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6" fillId="0" borderId="55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16" fillId="0" borderId="56" xfId="0" applyFont="1" applyBorder="1" applyAlignment="1"/>
    <xf numFmtId="0" fontId="0" fillId="0" borderId="57" xfId="0" applyBorder="1" applyAlignment="1"/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09" fillId="0" borderId="0" xfId="0" applyFont="1" applyBorder="1" applyAlignment="1">
      <alignment horizontal="right" wrapText="1"/>
    </xf>
    <xf numFmtId="0" fontId="110" fillId="0" borderId="0" xfId="0" applyFont="1" applyBorder="1" applyAlignment="1">
      <alignment horizontal="right" wrapText="1"/>
    </xf>
    <xf numFmtId="0" fontId="10" fillId="3" borderId="47" xfId="0" applyFont="1" applyFill="1" applyBorder="1" applyAlignment="1">
      <alignment horizontal="center"/>
    </xf>
    <xf numFmtId="3" fontId="28" fillId="0" borderId="0" xfId="0" applyNumberFormat="1" applyFont="1" applyAlignment="1"/>
    <xf numFmtId="0" fontId="0" fillId="0" borderId="0" xfId="0" applyAlignment="1"/>
  </cellXfs>
  <cellStyles count="1025">
    <cellStyle name=" 1" xfId="880" xr:uid="{00000000-0005-0000-0000-000000000000}"/>
    <cellStyle name="0.0" xfId="10" xr:uid="{00000000-0005-0000-0000-000001000000}"/>
    <cellStyle name="1. izcēlums" xfId="881" xr:uid="{00000000-0005-0000-0000-000002000000}"/>
    <cellStyle name="2. izcēlums 2" xfId="882" xr:uid="{00000000-0005-0000-0000-000003000000}"/>
    <cellStyle name="20% - Accent1 2" xfId="11" xr:uid="{00000000-0005-0000-0000-000004000000}"/>
    <cellStyle name="20% - Accent1 2 2" xfId="12" xr:uid="{00000000-0005-0000-0000-000005000000}"/>
    <cellStyle name="20% - Accent1 2 3" xfId="13" xr:uid="{00000000-0005-0000-0000-000006000000}"/>
    <cellStyle name="20% - Accent2 2" xfId="14" xr:uid="{00000000-0005-0000-0000-000007000000}"/>
    <cellStyle name="20% - Accent2 2 2" xfId="15" xr:uid="{00000000-0005-0000-0000-000008000000}"/>
    <cellStyle name="20% - Accent2 2 3" xfId="16" xr:uid="{00000000-0005-0000-0000-000009000000}"/>
    <cellStyle name="20% - Accent3 2" xfId="17" xr:uid="{00000000-0005-0000-0000-00000A000000}"/>
    <cellStyle name="20% - Accent3 2 2" xfId="18" xr:uid="{00000000-0005-0000-0000-00000B000000}"/>
    <cellStyle name="20% - Accent3 2 3" xfId="19" xr:uid="{00000000-0005-0000-0000-00000C000000}"/>
    <cellStyle name="20% - Accent4 2" xfId="20" xr:uid="{00000000-0005-0000-0000-00000D000000}"/>
    <cellStyle name="20% - Accent4 2 2" xfId="21" xr:uid="{00000000-0005-0000-0000-00000E000000}"/>
    <cellStyle name="20% - Accent4 2 3" xfId="22" xr:uid="{00000000-0005-0000-0000-00000F000000}"/>
    <cellStyle name="20% - Accent5 2" xfId="23" xr:uid="{00000000-0005-0000-0000-000010000000}"/>
    <cellStyle name="20% - Accent5 2 2" xfId="24" xr:uid="{00000000-0005-0000-0000-000011000000}"/>
    <cellStyle name="20% - Accent5 2 3" xfId="25" xr:uid="{00000000-0005-0000-0000-000012000000}"/>
    <cellStyle name="20% - Accent6 2" xfId="26" xr:uid="{00000000-0005-0000-0000-000013000000}"/>
    <cellStyle name="20% - Accent6 2 2" xfId="27" xr:uid="{00000000-0005-0000-0000-000014000000}"/>
    <cellStyle name="20% - Accent6 2 3" xfId="28" xr:uid="{00000000-0005-0000-0000-000015000000}"/>
    <cellStyle name="20% no 1. izcēluma" xfId="883" xr:uid="{00000000-0005-0000-0000-000016000000}"/>
    <cellStyle name="20% no 2. izcēluma" xfId="884" xr:uid="{00000000-0005-0000-0000-000017000000}"/>
    <cellStyle name="20% no 3. izcēluma" xfId="885" xr:uid="{00000000-0005-0000-0000-000018000000}"/>
    <cellStyle name="20% no 4. izcēluma" xfId="886" xr:uid="{00000000-0005-0000-0000-000019000000}"/>
    <cellStyle name="20% no 5. izcēluma" xfId="887" xr:uid="{00000000-0005-0000-0000-00001A000000}"/>
    <cellStyle name="20% no 6. izcēluma" xfId="888" xr:uid="{00000000-0005-0000-0000-00001B000000}"/>
    <cellStyle name="3. izcēlums  2" xfId="889" xr:uid="{00000000-0005-0000-0000-00001C000000}"/>
    <cellStyle name="4. izcēlums 2" xfId="890" xr:uid="{00000000-0005-0000-0000-00001D000000}"/>
    <cellStyle name="40% - Accent1 2" xfId="29" xr:uid="{00000000-0005-0000-0000-00001E000000}"/>
    <cellStyle name="40% - Accent1 2 2" xfId="30" xr:uid="{00000000-0005-0000-0000-00001F000000}"/>
    <cellStyle name="40% - Accent1 2 3" xfId="31" xr:uid="{00000000-0005-0000-0000-000020000000}"/>
    <cellStyle name="40% - Accent2 2" xfId="32" xr:uid="{00000000-0005-0000-0000-000021000000}"/>
    <cellStyle name="40% - Accent2 2 2" xfId="33" xr:uid="{00000000-0005-0000-0000-000022000000}"/>
    <cellStyle name="40% - Accent2 2 3" xfId="34" xr:uid="{00000000-0005-0000-0000-000023000000}"/>
    <cellStyle name="40% - Accent3 2" xfId="35" xr:uid="{00000000-0005-0000-0000-000024000000}"/>
    <cellStyle name="40% - Accent3 2 2" xfId="36" xr:uid="{00000000-0005-0000-0000-000025000000}"/>
    <cellStyle name="40% - Accent3 2 3" xfId="37" xr:uid="{00000000-0005-0000-0000-000026000000}"/>
    <cellStyle name="40% - Accent4 2" xfId="38" xr:uid="{00000000-0005-0000-0000-000027000000}"/>
    <cellStyle name="40% - Accent4 2 2" xfId="39" xr:uid="{00000000-0005-0000-0000-000028000000}"/>
    <cellStyle name="40% - Accent4 2 3" xfId="40" xr:uid="{00000000-0005-0000-0000-000029000000}"/>
    <cellStyle name="40% - Accent5 2" xfId="41" xr:uid="{00000000-0005-0000-0000-00002A000000}"/>
    <cellStyle name="40% - Accent5 2 2" xfId="42" xr:uid="{00000000-0005-0000-0000-00002B000000}"/>
    <cellStyle name="40% - Accent5 2 3" xfId="43" xr:uid="{00000000-0005-0000-0000-00002C000000}"/>
    <cellStyle name="40% - Accent6 2" xfId="44" xr:uid="{00000000-0005-0000-0000-00002D000000}"/>
    <cellStyle name="40% - Accent6 2 2" xfId="45" xr:uid="{00000000-0005-0000-0000-00002E000000}"/>
    <cellStyle name="40% - Accent6 2 3" xfId="46" xr:uid="{00000000-0005-0000-0000-00002F000000}"/>
    <cellStyle name="40% no 1. izcēluma" xfId="891" xr:uid="{00000000-0005-0000-0000-000030000000}"/>
    <cellStyle name="40% no 2. izcēluma" xfId="892" xr:uid="{00000000-0005-0000-0000-000031000000}"/>
    <cellStyle name="40% no 3. izcēluma" xfId="893" xr:uid="{00000000-0005-0000-0000-000032000000}"/>
    <cellStyle name="40% no 4. izcēluma" xfId="894" xr:uid="{00000000-0005-0000-0000-000033000000}"/>
    <cellStyle name="40% no 5. izcēluma" xfId="895" xr:uid="{00000000-0005-0000-0000-000034000000}"/>
    <cellStyle name="40% no 6. izcēluma" xfId="896" xr:uid="{00000000-0005-0000-0000-000035000000}"/>
    <cellStyle name="5. izcēlums 2" xfId="897" xr:uid="{00000000-0005-0000-0000-000036000000}"/>
    <cellStyle name="6. izcēlums 2" xfId="898" xr:uid="{00000000-0005-0000-0000-000037000000}"/>
    <cellStyle name="60% - Accent1 2" xfId="47" xr:uid="{00000000-0005-0000-0000-000038000000}"/>
    <cellStyle name="60% - Accent1 2 2" xfId="48" xr:uid="{00000000-0005-0000-0000-000039000000}"/>
    <cellStyle name="60% - Accent1 2 3" xfId="49" xr:uid="{00000000-0005-0000-0000-00003A000000}"/>
    <cellStyle name="60% - Accent2 2" xfId="50" xr:uid="{00000000-0005-0000-0000-00003B000000}"/>
    <cellStyle name="60% - Accent2 2 2" xfId="51" xr:uid="{00000000-0005-0000-0000-00003C000000}"/>
    <cellStyle name="60% - Accent2 2 3" xfId="52" xr:uid="{00000000-0005-0000-0000-00003D000000}"/>
    <cellStyle name="60% - Accent3 2" xfId="53" xr:uid="{00000000-0005-0000-0000-00003E000000}"/>
    <cellStyle name="60% - Accent3 2 2" xfId="54" xr:uid="{00000000-0005-0000-0000-00003F000000}"/>
    <cellStyle name="60% - Accent3 2 3" xfId="55" xr:uid="{00000000-0005-0000-0000-000040000000}"/>
    <cellStyle name="60% - Accent4 2" xfId="56" xr:uid="{00000000-0005-0000-0000-000041000000}"/>
    <cellStyle name="60% - Accent4 2 2" xfId="57" xr:uid="{00000000-0005-0000-0000-000042000000}"/>
    <cellStyle name="60% - Accent4 2 3" xfId="58" xr:uid="{00000000-0005-0000-0000-000043000000}"/>
    <cellStyle name="60% - Accent5 2" xfId="59" xr:uid="{00000000-0005-0000-0000-000044000000}"/>
    <cellStyle name="60% - Accent5 2 2" xfId="60" xr:uid="{00000000-0005-0000-0000-000045000000}"/>
    <cellStyle name="60% - Accent5 2 3" xfId="61" xr:uid="{00000000-0005-0000-0000-000046000000}"/>
    <cellStyle name="60% - Accent6 2" xfId="62" xr:uid="{00000000-0005-0000-0000-000047000000}"/>
    <cellStyle name="60% - Accent6 2 2" xfId="63" xr:uid="{00000000-0005-0000-0000-000048000000}"/>
    <cellStyle name="60% - Accent6 2 3" xfId="64" xr:uid="{00000000-0005-0000-0000-000049000000}"/>
    <cellStyle name="60% no 1. izcēluma" xfId="899" xr:uid="{00000000-0005-0000-0000-00004A000000}"/>
    <cellStyle name="60% no 2. izcēluma" xfId="900" xr:uid="{00000000-0005-0000-0000-00004B000000}"/>
    <cellStyle name="60% no 3. izcēluma" xfId="901" xr:uid="{00000000-0005-0000-0000-00004C000000}"/>
    <cellStyle name="60% no 4. izcēluma" xfId="902" xr:uid="{00000000-0005-0000-0000-00004D000000}"/>
    <cellStyle name="60% no 5. izcēluma" xfId="903" xr:uid="{00000000-0005-0000-0000-00004E000000}"/>
    <cellStyle name="60% no 6. izcēluma" xfId="904" xr:uid="{00000000-0005-0000-0000-00004F000000}"/>
    <cellStyle name="Accent1 - 20%" xfId="65" xr:uid="{00000000-0005-0000-0000-000050000000}"/>
    <cellStyle name="Accent1 - 20% 2" xfId="66" xr:uid="{00000000-0005-0000-0000-000051000000}"/>
    <cellStyle name="Accent1 - 40%" xfId="67" xr:uid="{00000000-0005-0000-0000-000052000000}"/>
    <cellStyle name="Accent1 - 40% 2" xfId="68" xr:uid="{00000000-0005-0000-0000-000053000000}"/>
    <cellStyle name="Accent1 - 60%" xfId="69" xr:uid="{00000000-0005-0000-0000-000054000000}"/>
    <cellStyle name="Accent1 - 60% 2" xfId="70" xr:uid="{00000000-0005-0000-0000-000055000000}"/>
    <cellStyle name="Accent1 10" xfId="71" xr:uid="{00000000-0005-0000-0000-000056000000}"/>
    <cellStyle name="Accent1 11" xfId="72" xr:uid="{00000000-0005-0000-0000-000057000000}"/>
    <cellStyle name="Accent1 12" xfId="73" xr:uid="{00000000-0005-0000-0000-000058000000}"/>
    <cellStyle name="Accent1 13" xfId="74" xr:uid="{00000000-0005-0000-0000-000059000000}"/>
    <cellStyle name="Accent1 14" xfId="75" xr:uid="{00000000-0005-0000-0000-00005A000000}"/>
    <cellStyle name="Accent1 15" xfId="76" xr:uid="{00000000-0005-0000-0000-00005B000000}"/>
    <cellStyle name="Accent1 16" xfId="77" xr:uid="{00000000-0005-0000-0000-00005C000000}"/>
    <cellStyle name="Accent1 17" xfId="78" xr:uid="{00000000-0005-0000-0000-00005D000000}"/>
    <cellStyle name="Accent1 18" xfId="79" xr:uid="{00000000-0005-0000-0000-00005E000000}"/>
    <cellStyle name="Accent1 19" xfId="80" xr:uid="{00000000-0005-0000-0000-00005F000000}"/>
    <cellStyle name="Accent1 2" xfId="81" xr:uid="{00000000-0005-0000-0000-000060000000}"/>
    <cellStyle name="Accent1 20" xfId="82" xr:uid="{00000000-0005-0000-0000-000061000000}"/>
    <cellStyle name="Accent1 21" xfId="83" xr:uid="{00000000-0005-0000-0000-000062000000}"/>
    <cellStyle name="Accent1 22" xfId="84" xr:uid="{00000000-0005-0000-0000-000063000000}"/>
    <cellStyle name="Accent1 23" xfId="85" xr:uid="{00000000-0005-0000-0000-000064000000}"/>
    <cellStyle name="Accent1 24" xfId="86" xr:uid="{00000000-0005-0000-0000-000065000000}"/>
    <cellStyle name="Accent1 25" xfId="87" xr:uid="{00000000-0005-0000-0000-000066000000}"/>
    <cellStyle name="Accent1 26" xfId="88" xr:uid="{00000000-0005-0000-0000-000067000000}"/>
    <cellStyle name="Accent1 27" xfId="89" xr:uid="{00000000-0005-0000-0000-000068000000}"/>
    <cellStyle name="Accent1 28" xfId="90" xr:uid="{00000000-0005-0000-0000-000069000000}"/>
    <cellStyle name="Accent1 29" xfId="91" xr:uid="{00000000-0005-0000-0000-00006A000000}"/>
    <cellStyle name="Accent1 3" xfId="92" xr:uid="{00000000-0005-0000-0000-00006B000000}"/>
    <cellStyle name="Accent1 30" xfId="93" xr:uid="{00000000-0005-0000-0000-00006C000000}"/>
    <cellStyle name="Accent1 31" xfId="94" xr:uid="{00000000-0005-0000-0000-00006D000000}"/>
    <cellStyle name="Accent1 32" xfId="95" xr:uid="{00000000-0005-0000-0000-00006E000000}"/>
    <cellStyle name="Accent1 33" xfId="96" xr:uid="{00000000-0005-0000-0000-00006F000000}"/>
    <cellStyle name="Accent1 34" xfId="97" xr:uid="{00000000-0005-0000-0000-000070000000}"/>
    <cellStyle name="Accent1 35" xfId="98" xr:uid="{00000000-0005-0000-0000-000071000000}"/>
    <cellStyle name="Accent1 36" xfId="99" xr:uid="{00000000-0005-0000-0000-000072000000}"/>
    <cellStyle name="Accent1 37" xfId="100" xr:uid="{00000000-0005-0000-0000-000073000000}"/>
    <cellStyle name="Accent1 38" xfId="101" xr:uid="{00000000-0005-0000-0000-000074000000}"/>
    <cellStyle name="Accent1 39" xfId="102" xr:uid="{00000000-0005-0000-0000-000075000000}"/>
    <cellStyle name="Accent1 4" xfId="103" xr:uid="{00000000-0005-0000-0000-000076000000}"/>
    <cellStyle name="Accent1 40" xfId="104" xr:uid="{00000000-0005-0000-0000-000077000000}"/>
    <cellStyle name="Accent1 41" xfId="105" xr:uid="{00000000-0005-0000-0000-000078000000}"/>
    <cellStyle name="Accent1 42" xfId="106" xr:uid="{00000000-0005-0000-0000-000079000000}"/>
    <cellStyle name="Accent1 43" xfId="107" xr:uid="{00000000-0005-0000-0000-00007A000000}"/>
    <cellStyle name="Accent1 44" xfId="108" xr:uid="{00000000-0005-0000-0000-00007B000000}"/>
    <cellStyle name="Accent1 45" xfId="109" xr:uid="{00000000-0005-0000-0000-00007C000000}"/>
    <cellStyle name="Accent1 46" xfId="110" xr:uid="{00000000-0005-0000-0000-00007D000000}"/>
    <cellStyle name="Accent1 47" xfId="972" xr:uid="{C714A895-F833-43E4-9EAD-295D579E6D89}"/>
    <cellStyle name="Accent1 48" xfId="1016" xr:uid="{1AFAF4FE-F068-4A84-BE64-0103DDD0C3FC}"/>
    <cellStyle name="Accent1 5" xfId="111" xr:uid="{00000000-0005-0000-0000-00007E000000}"/>
    <cellStyle name="Accent1 6" xfId="112" xr:uid="{00000000-0005-0000-0000-00007F000000}"/>
    <cellStyle name="Accent1 7" xfId="113" xr:uid="{00000000-0005-0000-0000-000080000000}"/>
    <cellStyle name="Accent1 8" xfId="114" xr:uid="{00000000-0005-0000-0000-000081000000}"/>
    <cellStyle name="Accent1 9" xfId="115" xr:uid="{00000000-0005-0000-0000-000082000000}"/>
    <cellStyle name="Accent2 - 20%" xfId="116" xr:uid="{00000000-0005-0000-0000-000083000000}"/>
    <cellStyle name="Accent2 - 20% 2" xfId="117" xr:uid="{00000000-0005-0000-0000-000084000000}"/>
    <cellStyle name="Accent2 - 40%" xfId="118" xr:uid="{00000000-0005-0000-0000-000085000000}"/>
    <cellStyle name="Accent2 - 40% 2" xfId="119" xr:uid="{00000000-0005-0000-0000-000086000000}"/>
    <cellStyle name="Accent2 - 60%" xfId="120" xr:uid="{00000000-0005-0000-0000-000087000000}"/>
    <cellStyle name="Accent2 - 60% 2" xfId="121" xr:uid="{00000000-0005-0000-0000-000088000000}"/>
    <cellStyle name="Accent2 10" xfId="122" xr:uid="{00000000-0005-0000-0000-000089000000}"/>
    <cellStyle name="Accent2 11" xfId="123" xr:uid="{00000000-0005-0000-0000-00008A000000}"/>
    <cellStyle name="Accent2 12" xfId="124" xr:uid="{00000000-0005-0000-0000-00008B000000}"/>
    <cellStyle name="Accent2 13" xfId="125" xr:uid="{00000000-0005-0000-0000-00008C000000}"/>
    <cellStyle name="Accent2 14" xfId="126" xr:uid="{00000000-0005-0000-0000-00008D000000}"/>
    <cellStyle name="Accent2 15" xfId="127" xr:uid="{00000000-0005-0000-0000-00008E000000}"/>
    <cellStyle name="Accent2 16" xfId="128" xr:uid="{00000000-0005-0000-0000-00008F000000}"/>
    <cellStyle name="Accent2 17" xfId="129" xr:uid="{00000000-0005-0000-0000-000090000000}"/>
    <cellStyle name="Accent2 18" xfId="130" xr:uid="{00000000-0005-0000-0000-000091000000}"/>
    <cellStyle name="Accent2 19" xfId="131" xr:uid="{00000000-0005-0000-0000-000092000000}"/>
    <cellStyle name="Accent2 2" xfId="132" xr:uid="{00000000-0005-0000-0000-000093000000}"/>
    <cellStyle name="Accent2 20" xfId="133" xr:uid="{00000000-0005-0000-0000-000094000000}"/>
    <cellStyle name="Accent2 21" xfId="134" xr:uid="{00000000-0005-0000-0000-000095000000}"/>
    <cellStyle name="Accent2 22" xfId="135" xr:uid="{00000000-0005-0000-0000-000096000000}"/>
    <cellStyle name="Accent2 23" xfId="136" xr:uid="{00000000-0005-0000-0000-000097000000}"/>
    <cellStyle name="Accent2 24" xfId="137" xr:uid="{00000000-0005-0000-0000-000098000000}"/>
    <cellStyle name="Accent2 25" xfId="138" xr:uid="{00000000-0005-0000-0000-000099000000}"/>
    <cellStyle name="Accent2 26" xfId="139" xr:uid="{00000000-0005-0000-0000-00009A000000}"/>
    <cellStyle name="Accent2 27" xfId="140" xr:uid="{00000000-0005-0000-0000-00009B000000}"/>
    <cellStyle name="Accent2 28" xfId="141" xr:uid="{00000000-0005-0000-0000-00009C000000}"/>
    <cellStyle name="Accent2 29" xfId="142" xr:uid="{00000000-0005-0000-0000-00009D000000}"/>
    <cellStyle name="Accent2 3" xfId="143" xr:uid="{00000000-0005-0000-0000-00009E000000}"/>
    <cellStyle name="Accent2 30" xfId="144" xr:uid="{00000000-0005-0000-0000-00009F000000}"/>
    <cellStyle name="Accent2 31" xfId="145" xr:uid="{00000000-0005-0000-0000-0000A0000000}"/>
    <cellStyle name="Accent2 32" xfId="146" xr:uid="{00000000-0005-0000-0000-0000A1000000}"/>
    <cellStyle name="Accent2 33" xfId="147" xr:uid="{00000000-0005-0000-0000-0000A2000000}"/>
    <cellStyle name="Accent2 34" xfId="148" xr:uid="{00000000-0005-0000-0000-0000A3000000}"/>
    <cellStyle name="Accent2 35" xfId="149" xr:uid="{00000000-0005-0000-0000-0000A4000000}"/>
    <cellStyle name="Accent2 36" xfId="150" xr:uid="{00000000-0005-0000-0000-0000A5000000}"/>
    <cellStyle name="Accent2 37" xfId="151" xr:uid="{00000000-0005-0000-0000-0000A6000000}"/>
    <cellStyle name="Accent2 38" xfId="152" xr:uid="{00000000-0005-0000-0000-0000A7000000}"/>
    <cellStyle name="Accent2 39" xfId="153" xr:uid="{00000000-0005-0000-0000-0000A8000000}"/>
    <cellStyle name="Accent2 4" xfId="154" xr:uid="{00000000-0005-0000-0000-0000A9000000}"/>
    <cellStyle name="Accent2 40" xfId="155" xr:uid="{00000000-0005-0000-0000-0000AA000000}"/>
    <cellStyle name="Accent2 41" xfId="156" xr:uid="{00000000-0005-0000-0000-0000AB000000}"/>
    <cellStyle name="Accent2 42" xfId="157" xr:uid="{00000000-0005-0000-0000-0000AC000000}"/>
    <cellStyle name="Accent2 43" xfId="158" xr:uid="{00000000-0005-0000-0000-0000AD000000}"/>
    <cellStyle name="Accent2 44" xfId="159" xr:uid="{00000000-0005-0000-0000-0000AE000000}"/>
    <cellStyle name="Accent2 45" xfId="160" xr:uid="{00000000-0005-0000-0000-0000AF000000}"/>
    <cellStyle name="Accent2 46" xfId="161" xr:uid="{00000000-0005-0000-0000-0000B0000000}"/>
    <cellStyle name="Accent2 47" xfId="973" xr:uid="{6AF2A33B-D5E7-42B5-A2F5-2C324B905218}"/>
    <cellStyle name="Accent2 48" xfId="1006" xr:uid="{50ECC22F-61EA-47FC-A683-F49CA23EB33E}"/>
    <cellStyle name="Accent2 5" xfId="162" xr:uid="{00000000-0005-0000-0000-0000B1000000}"/>
    <cellStyle name="Accent2 6" xfId="163" xr:uid="{00000000-0005-0000-0000-0000B2000000}"/>
    <cellStyle name="Accent2 7" xfId="164" xr:uid="{00000000-0005-0000-0000-0000B3000000}"/>
    <cellStyle name="Accent2 8" xfId="165" xr:uid="{00000000-0005-0000-0000-0000B4000000}"/>
    <cellStyle name="Accent2 9" xfId="166" xr:uid="{00000000-0005-0000-0000-0000B5000000}"/>
    <cellStyle name="Accent3 - 20%" xfId="167" xr:uid="{00000000-0005-0000-0000-0000B6000000}"/>
    <cellStyle name="Accent3 - 20% 2" xfId="168" xr:uid="{00000000-0005-0000-0000-0000B7000000}"/>
    <cellStyle name="Accent3 - 40%" xfId="169" xr:uid="{00000000-0005-0000-0000-0000B8000000}"/>
    <cellStyle name="Accent3 - 40% 2" xfId="170" xr:uid="{00000000-0005-0000-0000-0000B9000000}"/>
    <cellStyle name="Accent3 - 60%" xfId="171" xr:uid="{00000000-0005-0000-0000-0000BA000000}"/>
    <cellStyle name="Accent3 - 60% 2" xfId="172" xr:uid="{00000000-0005-0000-0000-0000BB000000}"/>
    <cellStyle name="Accent3 10" xfId="173" xr:uid="{00000000-0005-0000-0000-0000BC000000}"/>
    <cellStyle name="Accent3 11" xfId="174" xr:uid="{00000000-0005-0000-0000-0000BD000000}"/>
    <cellStyle name="Accent3 12" xfId="175" xr:uid="{00000000-0005-0000-0000-0000BE000000}"/>
    <cellStyle name="Accent3 13" xfId="176" xr:uid="{00000000-0005-0000-0000-0000BF000000}"/>
    <cellStyle name="Accent3 14" xfId="177" xr:uid="{00000000-0005-0000-0000-0000C0000000}"/>
    <cellStyle name="Accent3 15" xfId="178" xr:uid="{00000000-0005-0000-0000-0000C1000000}"/>
    <cellStyle name="Accent3 16" xfId="179" xr:uid="{00000000-0005-0000-0000-0000C2000000}"/>
    <cellStyle name="Accent3 17" xfId="180" xr:uid="{00000000-0005-0000-0000-0000C3000000}"/>
    <cellStyle name="Accent3 18" xfId="181" xr:uid="{00000000-0005-0000-0000-0000C4000000}"/>
    <cellStyle name="Accent3 19" xfId="182" xr:uid="{00000000-0005-0000-0000-0000C5000000}"/>
    <cellStyle name="Accent3 2" xfId="183" xr:uid="{00000000-0005-0000-0000-0000C6000000}"/>
    <cellStyle name="Accent3 2 2" xfId="184" xr:uid="{00000000-0005-0000-0000-0000C7000000}"/>
    <cellStyle name="Accent3 2 3" xfId="185" xr:uid="{00000000-0005-0000-0000-0000C8000000}"/>
    <cellStyle name="Accent3 20" xfId="186" xr:uid="{00000000-0005-0000-0000-0000C9000000}"/>
    <cellStyle name="Accent3 21" xfId="187" xr:uid="{00000000-0005-0000-0000-0000CA000000}"/>
    <cellStyle name="Accent3 22" xfId="188" xr:uid="{00000000-0005-0000-0000-0000CB000000}"/>
    <cellStyle name="Accent3 23" xfId="189" xr:uid="{00000000-0005-0000-0000-0000CC000000}"/>
    <cellStyle name="Accent3 24" xfId="190" xr:uid="{00000000-0005-0000-0000-0000CD000000}"/>
    <cellStyle name="Accent3 25" xfId="191" xr:uid="{00000000-0005-0000-0000-0000CE000000}"/>
    <cellStyle name="Accent3 26" xfId="192" xr:uid="{00000000-0005-0000-0000-0000CF000000}"/>
    <cellStyle name="Accent3 27" xfId="193" xr:uid="{00000000-0005-0000-0000-0000D0000000}"/>
    <cellStyle name="Accent3 28" xfId="194" xr:uid="{00000000-0005-0000-0000-0000D1000000}"/>
    <cellStyle name="Accent3 29" xfId="195" xr:uid="{00000000-0005-0000-0000-0000D2000000}"/>
    <cellStyle name="Accent3 3" xfId="196" xr:uid="{00000000-0005-0000-0000-0000D3000000}"/>
    <cellStyle name="Accent3 30" xfId="197" xr:uid="{00000000-0005-0000-0000-0000D4000000}"/>
    <cellStyle name="Accent3 31" xfId="198" xr:uid="{00000000-0005-0000-0000-0000D5000000}"/>
    <cellStyle name="Accent3 32" xfId="199" xr:uid="{00000000-0005-0000-0000-0000D6000000}"/>
    <cellStyle name="Accent3 33" xfId="200" xr:uid="{00000000-0005-0000-0000-0000D7000000}"/>
    <cellStyle name="Accent3 34" xfId="201" xr:uid="{00000000-0005-0000-0000-0000D8000000}"/>
    <cellStyle name="Accent3 35" xfId="202" xr:uid="{00000000-0005-0000-0000-0000D9000000}"/>
    <cellStyle name="Accent3 36" xfId="203" xr:uid="{00000000-0005-0000-0000-0000DA000000}"/>
    <cellStyle name="Accent3 37" xfId="204" xr:uid="{00000000-0005-0000-0000-0000DB000000}"/>
    <cellStyle name="Accent3 38" xfId="205" xr:uid="{00000000-0005-0000-0000-0000DC000000}"/>
    <cellStyle name="Accent3 39" xfId="206" xr:uid="{00000000-0005-0000-0000-0000DD000000}"/>
    <cellStyle name="Accent3 4" xfId="207" xr:uid="{00000000-0005-0000-0000-0000DE000000}"/>
    <cellStyle name="Accent3 4 2" xfId="951" xr:uid="{00000000-0005-0000-0000-0000DF000000}"/>
    <cellStyle name="Accent3 40" xfId="208" xr:uid="{00000000-0005-0000-0000-0000E0000000}"/>
    <cellStyle name="Accent3 41" xfId="209" xr:uid="{00000000-0005-0000-0000-0000E1000000}"/>
    <cellStyle name="Accent3 42" xfId="210" xr:uid="{00000000-0005-0000-0000-0000E2000000}"/>
    <cellStyle name="Accent3 43" xfId="211" xr:uid="{00000000-0005-0000-0000-0000E3000000}"/>
    <cellStyle name="Accent3 44" xfId="212" xr:uid="{00000000-0005-0000-0000-0000E4000000}"/>
    <cellStyle name="Accent3 45" xfId="213" xr:uid="{00000000-0005-0000-0000-0000E5000000}"/>
    <cellStyle name="Accent3 46" xfId="214" xr:uid="{00000000-0005-0000-0000-0000E6000000}"/>
    <cellStyle name="Accent3 47" xfId="974" xr:uid="{CCFA24A4-98DB-4B7D-8F81-02A9D958FA17}"/>
    <cellStyle name="Accent3 48" xfId="998" xr:uid="{7FE5A31C-2259-416B-8398-6BC1E3ECC8D4}"/>
    <cellStyle name="Accent3 5" xfId="215" xr:uid="{00000000-0005-0000-0000-0000E7000000}"/>
    <cellStyle name="Accent3 6" xfId="216" xr:uid="{00000000-0005-0000-0000-0000E8000000}"/>
    <cellStyle name="Accent3 7" xfId="217" xr:uid="{00000000-0005-0000-0000-0000E9000000}"/>
    <cellStyle name="Accent3 8" xfId="218" xr:uid="{00000000-0005-0000-0000-0000EA000000}"/>
    <cellStyle name="Accent3 9" xfId="219" xr:uid="{00000000-0005-0000-0000-0000EB000000}"/>
    <cellStyle name="Accent4 - 20%" xfId="220" xr:uid="{00000000-0005-0000-0000-0000EC000000}"/>
    <cellStyle name="Accent4 - 20% 2" xfId="221" xr:uid="{00000000-0005-0000-0000-0000ED000000}"/>
    <cellStyle name="Accent4 - 40%" xfId="222" xr:uid="{00000000-0005-0000-0000-0000EE000000}"/>
    <cellStyle name="Accent4 - 40% 2" xfId="223" xr:uid="{00000000-0005-0000-0000-0000EF000000}"/>
    <cellStyle name="Accent4 - 60%" xfId="224" xr:uid="{00000000-0005-0000-0000-0000F0000000}"/>
    <cellStyle name="Accent4 - 60% 2" xfId="225" xr:uid="{00000000-0005-0000-0000-0000F1000000}"/>
    <cellStyle name="Accent4 10" xfId="226" xr:uid="{00000000-0005-0000-0000-0000F2000000}"/>
    <cellStyle name="Accent4 11" xfId="227" xr:uid="{00000000-0005-0000-0000-0000F3000000}"/>
    <cellStyle name="Accent4 12" xfId="228" xr:uid="{00000000-0005-0000-0000-0000F4000000}"/>
    <cellStyle name="Accent4 13" xfId="229" xr:uid="{00000000-0005-0000-0000-0000F5000000}"/>
    <cellStyle name="Accent4 14" xfId="230" xr:uid="{00000000-0005-0000-0000-0000F6000000}"/>
    <cellStyle name="Accent4 15" xfId="231" xr:uid="{00000000-0005-0000-0000-0000F7000000}"/>
    <cellStyle name="Accent4 16" xfId="232" xr:uid="{00000000-0005-0000-0000-0000F8000000}"/>
    <cellStyle name="Accent4 17" xfId="233" xr:uid="{00000000-0005-0000-0000-0000F9000000}"/>
    <cellStyle name="Accent4 18" xfId="234" xr:uid="{00000000-0005-0000-0000-0000FA000000}"/>
    <cellStyle name="Accent4 19" xfId="235" xr:uid="{00000000-0005-0000-0000-0000FB000000}"/>
    <cellStyle name="Accent4 2" xfId="236" xr:uid="{00000000-0005-0000-0000-0000FC000000}"/>
    <cellStyle name="Accent4 2 2" xfId="237" xr:uid="{00000000-0005-0000-0000-0000FD000000}"/>
    <cellStyle name="Accent4 2 3" xfId="238" xr:uid="{00000000-0005-0000-0000-0000FE000000}"/>
    <cellStyle name="Accent4 20" xfId="239" xr:uid="{00000000-0005-0000-0000-0000FF000000}"/>
    <cellStyle name="Accent4 21" xfId="240" xr:uid="{00000000-0005-0000-0000-000000010000}"/>
    <cellStyle name="Accent4 22" xfId="241" xr:uid="{00000000-0005-0000-0000-000001010000}"/>
    <cellStyle name="Accent4 23" xfId="242" xr:uid="{00000000-0005-0000-0000-000002010000}"/>
    <cellStyle name="Accent4 24" xfId="243" xr:uid="{00000000-0005-0000-0000-000003010000}"/>
    <cellStyle name="Accent4 25" xfId="244" xr:uid="{00000000-0005-0000-0000-000004010000}"/>
    <cellStyle name="Accent4 26" xfId="245" xr:uid="{00000000-0005-0000-0000-000005010000}"/>
    <cellStyle name="Accent4 27" xfId="246" xr:uid="{00000000-0005-0000-0000-000006010000}"/>
    <cellStyle name="Accent4 28" xfId="247" xr:uid="{00000000-0005-0000-0000-000007010000}"/>
    <cellStyle name="Accent4 29" xfId="248" xr:uid="{00000000-0005-0000-0000-000008010000}"/>
    <cellStyle name="Accent4 3" xfId="249" xr:uid="{00000000-0005-0000-0000-000009010000}"/>
    <cellStyle name="Accent4 30" xfId="250" xr:uid="{00000000-0005-0000-0000-00000A010000}"/>
    <cellStyle name="Accent4 31" xfId="251" xr:uid="{00000000-0005-0000-0000-00000B010000}"/>
    <cellStyle name="Accent4 32" xfId="252" xr:uid="{00000000-0005-0000-0000-00000C010000}"/>
    <cellStyle name="Accent4 33" xfId="253" xr:uid="{00000000-0005-0000-0000-00000D010000}"/>
    <cellStyle name="Accent4 34" xfId="254" xr:uid="{00000000-0005-0000-0000-00000E010000}"/>
    <cellStyle name="Accent4 35" xfId="255" xr:uid="{00000000-0005-0000-0000-00000F010000}"/>
    <cellStyle name="Accent4 36" xfId="256" xr:uid="{00000000-0005-0000-0000-000010010000}"/>
    <cellStyle name="Accent4 37" xfId="257" xr:uid="{00000000-0005-0000-0000-000011010000}"/>
    <cellStyle name="Accent4 38" xfId="258" xr:uid="{00000000-0005-0000-0000-000012010000}"/>
    <cellStyle name="Accent4 39" xfId="259" xr:uid="{00000000-0005-0000-0000-000013010000}"/>
    <cellStyle name="Accent4 4" xfId="260" xr:uid="{00000000-0005-0000-0000-000014010000}"/>
    <cellStyle name="Accent4 4 2" xfId="952" xr:uid="{00000000-0005-0000-0000-000015010000}"/>
    <cellStyle name="Accent4 40" xfId="261" xr:uid="{00000000-0005-0000-0000-000016010000}"/>
    <cellStyle name="Accent4 41" xfId="262" xr:uid="{00000000-0005-0000-0000-000017010000}"/>
    <cellStyle name="Accent4 42" xfId="263" xr:uid="{00000000-0005-0000-0000-000018010000}"/>
    <cellStyle name="Accent4 43" xfId="264" xr:uid="{00000000-0005-0000-0000-000019010000}"/>
    <cellStyle name="Accent4 44" xfId="265" xr:uid="{00000000-0005-0000-0000-00001A010000}"/>
    <cellStyle name="Accent4 45" xfId="266" xr:uid="{00000000-0005-0000-0000-00001B010000}"/>
    <cellStyle name="Accent4 46" xfId="267" xr:uid="{00000000-0005-0000-0000-00001C010000}"/>
    <cellStyle name="Accent4 47" xfId="975" xr:uid="{93DA4422-C918-461A-9020-E1B3AF558638}"/>
    <cellStyle name="Accent4 48" xfId="1018" xr:uid="{5CA518E9-0626-4AEF-99EB-C6D9DBB7D890}"/>
    <cellStyle name="Accent4 5" xfId="268" xr:uid="{00000000-0005-0000-0000-00001D010000}"/>
    <cellStyle name="Accent4 6" xfId="269" xr:uid="{00000000-0005-0000-0000-00001E010000}"/>
    <cellStyle name="Accent4 7" xfId="270" xr:uid="{00000000-0005-0000-0000-00001F010000}"/>
    <cellStyle name="Accent4 8" xfId="271" xr:uid="{00000000-0005-0000-0000-000020010000}"/>
    <cellStyle name="Accent4 9" xfId="272" xr:uid="{00000000-0005-0000-0000-000021010000}"/>
    <cellStyle name="Accent5 - 20%" xfId="273" xr:uid="{00000000-0005-0000-0000-000022010000}"/>
    <cellStyle name="Accent5 - 20% 2" xfId="274" xr:uid="{00000000-0005-0000-0000-000023010000}"/>
    <cellStyle name="Accent5 - 40%" xfId="275" xr:uid="{00000000-0005-0000-0000-000024010000}"/>
    <cellStyle name="Accent5 - 60%" xfId="276" xr:uid="{00000000-0005-0000-0000-000025010000}"/>
    <cellStyle name="Accent5 - 60% 2" xfId="277" xr:uid="{00000000-0005-0000-0000-000026010000}"/>
    <cellStyle name="Accent5 10" xfId="278" xr:uid="{00000000-0005-0000-0000-000027010000}"/>
    <cellStyle name="Accent5 11" xfId="279" xr:uid="{00000000-0005-0000-0000-000028010000}"/>
    <cellStyle name="Accent5 12" xfId="280" xr:uid="{00000000-0005-0000-0000-000029010000}"/>
    <cellStyle name="Accent5 13" xfId="281" xr:uid="{00000000-0005-0000-0000-00002A010000}"/>
    <cellStyle name="Accent5 14" xfId="282" xr:uid="{00000000-0005-0000-0000-00002B010000}"/>
    <cellStyle name="Accent5 15" xfId="283" xr:uid="{00000000-0005-0000-0000-00002C010000}"/>
    <cellStyle name="Accent5 16" xfId="284" xr:uid="{00000000-0005-0000-0000-00002D010000}"/>
    <cellStyle name="Accent5 17" xfId="285" xr:uid="{00000000-0005-0000-0000-00002E010000}"/>
    <cellStyle name="Accent5 18" xfId="286" xr:uid="{00000000-0005-0000-0000-00002F010000}"/>
    <cellStyle name="Accent5 19" xfId="287" xr:uid="{00000000-0005-0000-0000-000030010000}"/>
    <cellStyle name="Accent5 2" xfId="288" xr:uid="{00000000-0005-0000-0000-000031010000}"/>
    <cellStyle name="Accent5 2 2" xfId="289" xr:uid="{00000000-0005-0000-0000-000032010000}"/>
    <cellStyle name="Accent5 2 3" xfId="290" xr:uid="{00000000-0005-0000-0000-000033010000}"/>
    <cellStyle name="Accent5 20" xfId="291" xr:uid="{00000000-0005-0000-0000-000034010000}"/>
    <cellStyle name="Accent5 21" xfId="292" xr:uid="{00000000-0005-0000-0000-000035010000}"/>
    <cellStyle name="Accent5 22" xfId="293" xr:uid="{00000000-0005-0000-0000-000036010000}"/>
    <cellStyle name="Accent5 23" xfId="294" xr:uid="{00000000-0005-0000-0000-000037010000}"/>
    <cellStyle name="Accent5 24" xfId="295" xr:uid="{00000000-0005-0000-0000-000038010000}"/>
    <cellStyle name="Accent5 25" xfId="296" xr:uid="{00000000-0005-0000-0000-000039010000}"/>
    <cellStyle name="Accent5 26" xfId="297" xr:uid="{00000000-0005-0000-0000-00003A010000}"/>
    <cellStyle name="Accent5 27" xfId="298" xr:uid="{00000000-0005-0000-0000-00003B010000}"/>
    <cellStyle name="Accent5 28" xfId="299" xr:uid="{00000000-0005-0000-0000-00003C010000}"/>
    <cellStyle name="Accent5 29" xfId="300" xr:uid="{00000000-0005-0000-0000-00003D010000}"/>
    <cellStyle name="Accent5 3" xfId="301" xr:uid="{00000000-0005-0000-0000-00003E010000}"/>
    <cellStyle name="Accent5 30" xfId="302" xr:uid="{00000000-0005-0000-0000-00003F010000}"/>
    <cellStyle name="Accent5 31" xfId="303" xr:uid="{00000000-0005-0000-0000-000040010000}"/>
    <cellStyle name="Accent5 32" xfId="304" xr:uid="{00000000-0005-0000-0000-000041010000}"/>
    <cellStyle name="Accent5 33" xfId="305" xr:uid="{00000000-0005-0000-0000-000042010000}"/>
    <cellStyle name="Accent5 34" xfId="306" xr:uid="{00000000-0005-0000-0000-000043010000}"/>
    <cellStyle name="Accent5 35" xfId="307" xr:uid="{00000000-0005-0000-0000-000044010000}"/>
    <cellStyle name="Accent5 36" xfId="308" xr:uid="{00000000-0005-0000-0000-000045010000}"/>
    <cellStyle name="Accent5 37" xfId="309" xr:uid="{00000000-0005-0000-0000-000046010000}"/>
    <cellStyle name="Accent5 38" xfId="310" xr:uid="{00000000-0005-0000-0000-000047010000}"/>
    <cellStyle name="Accent5 39" xfId="311" xr:uid="{00000000-0005-0000-0000-000048010000}"/>
    <cellStyle name="Accent5 4" xfId="312" xr:uid="{00000000-0005-0000-0000-000049010000}"/>
    <cellStyle name="Accent5 4 2" xfId="953" xr:uid="{00000000-0005-0000-0000-00004A010000}"/>
    <cellStyle name="Accent5 40" xfId="313" xr:uid="{00000000-0005-0000-0000-00004B010000}"/>
    <cellStyle name="Accent5 41" xfId="314" xr:uid="{00000000-0005-0000-0000-00004C010000}"/>
    <cellStyle name="Accent5 42" xfId="315" xr:uid="{00000000-0005-0000-0000-00004D010000}"/>
    <cellStyle name="Accent5 43" xfId="316" xr:uid="{00000000-0005-0000-0000-00004E010000}"/>
    <cellStyle name="Accent5 44" xfId="317" xr:uid="{00000000-0005-0000-0000-00004F010000}"/>
    <cellStyle name="Accent5 45" xfId="318" xr:uid="{00000000-0005-0000-0000-000050010000}"/>
    <cellStyle name="Accent5 46" xfId="319" xr:uid="{00000000-0005-0000-0000-000051010000}"/>
    <cellStyle name="Accent5 47" xfId="976" xr:uid="{19A86E1A-E5A6-4C07-8B05-B6A31EC7FF88}"/>
    <cellStyle name="Accent5 48" xfId="980" xr:uid="{AFE42390-DF71-4CD5-94AA-7C1DC6EE21CD}"/>
    <cellStyle name="Accent5 5" xfId="320" xr:uid="{00000000-0005-0000-0000-000052010000}"/>
    <cellStyle name="Accent5 6" xfId="321" xr:uid="{00000000-0005-0000-0000-000053010000}"/>
    <cellStyle name="Accent5 7" xfId="322" xr:uid="{00000000-0005-0000-0000-000054010000}"/>
    <cellStyle name="Accent5 8" xfId="323" xr:uid="{00000000-0005-0000-0000-000055010000}"/>
    <cellStyle name="Accent5 9" xfId="324" xr:uid="{00000000-0005-0000-0000-000056010000}"/>
    <cellStyle name="Accent6 - 20%" xfId="325" xr:uid="{00000000-0005-0000-0000-000057010000}"/>
    <cellStyle name="Accent6 - 40%" xfId="326" xr:uid="{00000000-0005-0000-0000-000058010000}"/>
    <cellStyle name="Accent6 - 40% 2" xfId="327" xr:uid="{00000000-0005-0000-0000-000059010000}"/>
    <cellStyle name="Accent6 - 60%" xfId="328" xr:uid="{00000000-0005-0000-0000-00005A010000}"/>
    <cellStyle name="Accent6 - 60% 2" xfId="329" xr:uid="{00000000-0005-0000-0000-00005B010000}"/>
    <cellStyle name="Accent6 10" xfId="330" xr:uid="{00000000-0005-0000-0000-00005C010000}"/>
    <cellStyle name="Accent6 11" xfId="331" xr:uid="{00000000-0005-0000-0000-00005D010000}"/>
    <cellStyle name="Accent6 12" xfId="332" xr:uid="{00000000-0005-0000-0000-00005E010000}"/>
    <cellStyle name="Accent6 13" xfId="333" xr:uid="{00000000-0005-0000-0000-00005F010000}"/>
    <cellStyle name="Accent6 14" xfId="334" xr:uid="{00000000-0005-0000-0000-000060010000}"/>
    <cellStyle name="Accent6 15" xfId="335" xr:uid="{00000000-0005-0000-0000-000061010000}"/>
    <cellStyle name="Accent6 16" xfId="336" xr:uid="{00000000-0005-0000-0000-000062010000}"/>
    <cellStyle name="Accent6 17" xfId="337" xr:uid="{00000000-0005-0000-0000-000063010000}"/>
    <cellStyle name="Accent6 18" xfId="338" xr:uid="{00000000-0005-0000-0000-000064010000}"/>
    <cellStyle name="Accent6 19" xfId="339" xr:uid="{00000000-0005-0000-0000-000065010000}"/>
    <cellStyle name="Accent6 2" xfId="340" xr:uid="{00000000-0005-0000-0000-000066010000}"/>
    <cellStyle name="Accent6 2 2" xfId="341" xr:uid="{00000000-0005-0000-0000-000067010000}"/>
    <cellStyle name="Accent6 2 3" xfId="342" xr:uid="{00000000-0005-0000-0000-000068010000}"/>
    <cellStyle name="Accent6 20" xfId="343" xr:uid="{00000000-0005-0000-0000-000069010000}"/>
    <cellStyle name="Accent6 21" xfId="344" xr:uid="{00000000-0005-0000-0000-00006A010000}"/>
    <cellStyle name="Accent6 22" xfId="345" xr:uid="{00000000-0005-0000-0000-00006B010000}"/>
    <cellStyle name="Accent6 23" xfId="346" xr:uid="{00000000-0005-0000-0000-00006C010000}"/>
    <cellStyle name="Accent6 24" xfId="347" xr:uid="{00000000-0005-0000-0000-00006D010000}"/>
    <cellStyle name="Accent6 25" xfId="348" xr:uid="{00000000-0005-0000-0000-00006E010000}"/>
    <cellStyle name="Accent6 26" xfId="349" xr:uid="{00000000-0005-0000-0000-00006F010000}"/>
    <cellStyle name="Accent6 27" xfId="350" xr:uid="{00000000-0005-0000-0000-000070010000}"/>
    <cellStyle name="Accent6 28" xfId="351" xr:uid="{00000000-0005-0000-0000-000071010000}"/>
    <cellStyle name="Accent6 29" xfId="352" xr:uid="{00000000-0005-0000-0000-000072010000}"/>
    <cellStyle name="Accent6 3" xfId="353" xr:uid="{00000000-0005-0000-0000-000073010000}"/>
    <cellStyle name="Accent6 30" xfId="354" xr:uid="{00000000-0005-0000-0000-000074010000}"/>
    <cellStyle name="Accent6 31" xfId="355" xr:uid="{00000000-0005-0000-0000-000075010000}"/>
    <cellStyle name="Accent6 32" xfId="356" xr:uid="{00000000-0005-0000-0000-000076010000}"/>
    <cellStyle name="Accent6 33" xfId="357" xr:uid="{00000000-0005-0000-0000-000077010000}"/>
    <cellStyle name="Accent6 34" xfId="358" xr:uid="{00000000-0005-0000-0000-000078010000}"/>
    <cellStyle name="Accent6 35" xfId="359" xr:uid="{00000000-0005-0000-0000-000079010000}"/>
    <cellStyle name="Accent6 36" xfId="360" xr:uid="{00000000-0005-0000-0000-00007A010000}"/>
    <cellStyle name="Accent6 37" xfId="361" xr:uid="{00000000-0005-0000-0000-00007B010000}"/>
    <cellStyle name="Accent6 38" xfId="362" xr:uid="{00000000-0005-0000-0000-00007C010000}"/>
    <cellStyle name="Accent6 39" xfId="363" xr:uid="{00000000-0005-0000-0000-00007D010000}"/>
    <cellStyle name="Accent6 4" xfId="364" xr:uid="{00000000-0005-0000-0000-00007E010000}"/>
    <cellStyle name="Accent6 4 2" xfId="954" xr:uid="{00000000-0005-0000-0000-00007F010000}"/>
    <cellStyle name="Accent6 40" xfId="365" xr:uid="{00000000-0005-0000-0000-000080010000}"/>
    <cellStyle name="Accent6 41" xfId="366" xr:uid="{00000000-0005-0000-0000-000081010000}"/>
    <cellStyle name="Accent6 42" xfId="367" xr:uid="{00000000-0005-0000-0000-000082010000}"/>
    <cellStyle name="Accent6 43" xfId="368" xr:uid="{00000000-0005-0000-0000-000083010000}"/>
    <cellStyle name="Accent6 44" xfId="369" xr:uid="{00000000-0005-0000-0000-000084010000}"/>
    <cellStyle name="Accent6 45" xfId="370" xr:uid="{00000000-0005-0000-0000-000085010000}"/>
    <cellStyle name="Accent6 46" xfId="371" xr:uid="{00000000-0005-0000-0000-000086010000}"/>
    <cellStyle name="Accent6 47" xfId="977" xr:uid="{E621E270-3CB3-4D9B-AC93-51BEB5853D21}"/>
    <cellStyle name="Accent6 48" xfId="979" xr:uid="{A032AF65-E26F-4415-9CE1-74BCB371CC17}"/>
    <cellStyle name="Accent6 5" xfId="372" xr:uid="{00000000-0005-0000-0000-000087010000}"/>
    <cellStyle name="Accent6 6" xfId="373" xr:uid="{00000000-0005-0000-0000-000088010000}"/>
    <cellStyle name="Accent6 7" xfId="374" xr:uid="{00000000-0005-0000-0000-000089010000}"/>
    <cellStyle name="Accent6 8" xfId="375" xr:uid="{00000000-0005-0000-0000-00008A010000}"/>
    <cellStyle name="Accent6 9" xfId="376" xr:uid="{00000000-0005-0000-0000-00008B010000}"/>
    <cellStyle name="Aprēķināšana 2" xfId="905" xr:uid="{00000000-0005-0000-0000-00008C010000}"/>
    <cellStyle name="Bad 2" xfId="377" xr:uid="{00000000-0005-0000-0000-00008D010000}"/>
    <cellStyle name="Bad 2 2" xfId="378" xr:uid="{00000000-0005-0000-0000-00008E010000}"/>
    <cellStyle name="Bad 2 3" xfId="379" xr:uid="{00000000-0005-0000-0000-00008F010000}"/>
    <cellStyle name="Bad 3" xfId="380" xr:uid="{00000000-0005-0000-0000-000090010000}"/>
    <cellStyle name="Brīdinājuma teksts 2" xfId="906" xr:uid="{00000000-0005-0000-0000-000091010000}"/>
    <cellStyle name="Calculation 2" xfId="381" xr:uid="{00000000-0005-0000-0000-000092010000}"/>
    <cellStyle name="Calculation 2 2" xfId="382" xr:uid="{00000000-0005-0000-0000-000093010000}"/>
    <cellStyle name="Calculation 2 3" xfId="383" xr:uid="{00000000-0005-0000-0000-000094010000}"/>
    <cellStyle name="Calculation 2 4" xfId="384" xr:uid="{00000000-0005-0000-0000-000095010000}"/>
    <cellStyle name="Calculation 3" xfId="385" xr:uid="{00000000-0005-0000-0000-000096010000}"/>
    <cellStyle name="Calculation 4" xfId="978" xr:uid="{A73227F9-7D27-4C4C-AFF1-7852445BB531}"/>
    <cellStyle name="Check Cell 2" xfId="386" xr:uid="{00000000-0005-0000-0000-000097010000}"/>
    <cellStyle name="Check Cell 2 2" xfId="387" xr:uid="{00000000-0005-0000-0000-000098010000}"/>
    <cellStyle name="Check Cell 2 3" xfId="388" xr:uid="{00000000-0005-0000-0000-000099010000}"/>
    <cellStyle name="Check Cell 3" xfId="389" xr:uid="{00000000-0005-0000-0000-00009A010000}"/>
    <cellStyle name="Comma 2" xfId="390" xr:uid="{00000000-0005-0000-0000-00009B010000}"/>
    <cellStyle name="Comma 2 2" xfId="965" xr:uid="{00000000-0005-0000-0000-00009C010000}"/>
    <cellStyle name="Comma 3" xfId="967" xr:uid="{00000000-0005-0000-0000-00009D010000}"/>
    <cellStyle name="Datumi" xfId="391" xr:uid="{00000000-0005-0000-0000-00009E010000}"/>
    <cellStyle name="Emphasis 1" xfId="392" xr:uid="{00000000-0005-0000-0000-00009F010000}"/>
    <cellStyle name="Emphasis 1 2" xfId="393" xr:uid="{00000000-0005-0000-0000-0000A0010000}"/>
    <cellStyle name="Emphasis 2" xfId="394" xr:uid="{00000000-0005-0000-0000-0000A1010000}"/>
    <cellStyle name="Emphasis 2 2" xfId="395" xr:uid="{00000000-0005-0000-0000-0000A2010000}"/>
    <cellStyle name="Emphasis 3" xfId="396" xr:uid="{00000000-0005-0000-0000-0000A3010000}"/>
    <cellStyle name="Excel Built-in Normal" xfId="971" xr:uid="{E9CDDEAE-7540-4DB1-A833-72554579AB3B}"/>
    <cellStyle name="exo" xfId="397" xr:uid="{00000000-0005-0000-0000-0000A4010000}"/>
    <cellStyle name="exo 2" xfId="398" xr:uid="{00000000-0005-0000-0000-0000A5010000}"/>
    <cellStyle name="exo 3" xfId="399" xr:uid="{00000000-0005-0000-0000-0000A6010000}"/>
    <cellStyle name="Explanatory Text 2" xfId="400" xr:uid="{00000000-0005-0000-0000-0000A7010000}"/>
    <cellStyle name="Explanatory Text 2 2" xfId="401" xr:uid="{00000000-0005-0000-0000-0000A8010000}"/>
    <cellStyle name="Explanatory Text 2 3" xfId="402" xr:uid="{00000000-0005-0000-0000-0000A9010000}"/>
    <cellStyle name="Good 2" xfId="403" xr:uid="{00000000-0005-0000-0000-0000AA010000}"/>
    <cellStyle name="Good 2 2" xfId="404" xr:uid="{00000000-0005-0000-0000-0000AB010000}"/>
    <cellStyle name="Good 2 3" xfId="405" xr:uid="{00000000-0005-0000-0000-0000AC010000}"/>
    <cellStyle name="Good 3" xfId="406" xr:uid="{00000000-0005-0000-0000-0000AD010000}"/>
    <cellStyle name="Heading 1 2" xfId="407" xr:uid="{00000000-0005-0000-0000-0000AE010000}"/>
    <cellStyle name="Heading 2 2" xfId="408" xr:uid="{00000000-0005-0000-0000-0000AF010000}"/>
    <cellStyle name="Heading 2 2 2" xfId="409" xr:uid="{00000000-0005-0000-0000-0000B0010000}"/>
    <cellStyle name="Heading 2 2 3" xfId="410" xr:uid="{00000000-0005-0000-0000-0000B1010000}"/>
    <cellStyle name="Heading 2 3" xfId="411" xr:uid="{00000000-0005-0000-0000-0000B2010000}"/>
    <cellStyle name="Heading 3 2" xfId="412" xr:uid="{00000000-0005-0000-0000-0000B3010000}"/>
    <cellStyle name="Heading 3 2 2" xfId="413" xr:uid="{00000000-0005-0000-0000-0000B4010000}"/>
    <cellStyle name="Heading 3 2 2 2" xfId="961" xr:uid="{00000000-0005-0000-0000-0000B5010000}"/>
    <cellStyle name="Heading 3 2 3" xfId="414" xr:uid="{00000000-0005-0000-0000-0000B6010000}"/>
    <cellStyle name="Heading 3 2 4" xfId="955" xr:uid="{00000000-0005-0000-0000-0000B7010000}"/>
    <cellStyle name="Heading 3 3" xfId="415" xr:uid="{00000000-0005-0000-0000-0000B8010000}"/>
    <cellStyle name="Heading 3 3 2" xfId="962" xr:uid="{00000000-0005-0000-0000-0000B9010000}"/>
    <cellStyle name="Heading 4 2" xfId="416" xr:uid="{00000000-0005-0000-0000-0000BA010000}"/>
    <cellStyle name="Hyperlink 2" xfId="417" xr:uid="{00000000-0005-0000-0000-0000BB010000}"/>
    <cellStyle name="Hyperlink 3" xfId="418" xr:uid="{00000000-0005-0000-0000-0000BC010000}"/>
    <cellStyle name="Ievade 2" xfId="907" xr:uid="{00000000-0005-0000-0000-0000BD010000}"/>
    <cellStyle name="Input 2" xfId="419" xr:uid="{00000000-0005-0000-0000-0000BE010000}"/>
    <cellStyle name="Input 2 2" xfId="420" xr:uid="{00000000-0005-0000-0000-0000BF010000}"/>
    <cellStyle name="Input 2 3" xfId="421" xr:uid="{00000000-0005-0000-0000-0000C0010000}"/>
    <cellStyle name="Input 2 4" xfId="422" xr:uid="{00000000-0005-0000-0000-0000C1010000}"/>
    <cellStyle name="Input 3" xfId="423" xr:uid="{00000000-0005-0000-0000-0000C2010000}"/>
    <cellStyle name="Input 4" xfId="981" xr:uid="{727AB014-A73A-4577-9825-3BD855D402BE}"/>
    <cellStyle name="Izvade 2" xfId="908" xr:uid="{00000000-0005-0000-0000-0000C3010000}"/>
    <cellStyle name="Koefic." xfId="424" xr:uid="{00000000-0005-0000-0000-0000C4010000}"/>
    <cellStyle name="Koefic. 2" xfId="425" xr:uid="{00000000-0005-0000-0000-0000C5010000}"/>
    <cellStyle name="Koefic. 3" xfId="426" xr:uid="{00000000-0005-0000-0000-0000C6010000}"/>
    <cellStyle name="Komats 2" xfId="7" xr:uid="{00000000-0005-0000-0000-0000C7010000}"/>
    <cellStyle name="Kopsumma 2" xfId="909" xr:uid="{00000000-0005-0000-0000-0000C8010000}"/>
    <cellStyle name="Labs 2" xfId="910" xr:uid="{00000000-0005-0000-0000-0000C9010000}"/>
    <cellStyle name="Linked Cell 2" xfId="427" xr:uid="{00000000-0005-0000-0000-0000CA010000}"/>
    <cellStyle name="Linked Cell 2 2" xfId="428" xr:uid="{00000000-0005-0000-0000-0000CB010000}"/>
    <cellStyle name="Linked Cell 2 3" xfId="429" xr:uid="{00000000-0005-0000-0000-0000CC010000}"/>
    <cellStyle name="Linked Cell 3" xfId="430" xr:uid="{00000000-0005-0000-0000-0000CD010000}"/>
    <cellStyle name="Neitrāls 2" xfId="911" xr:uid="{00000000-0005-0000-0000-0000CE010000}"/>
    <cellStyle name="Neutral 2" xfId="431" xr:uid="{00000000-0005-0000-0000-0000CF010000}"/>
    <cellStyle name="Neutral 2 2" xfId="432" xr:uid="{00000000-0005-0000-0000-0000D0010000}"/>
    <cellStyle name="Neutral 2 3" xfId="433" xr:uid="{00000000-0005-0000-0000-0000D1010000}"/>
    <cellStyle name="Neutral 3" xfId="434" xr:uid="{00000000-0005-0000-0000-0000D2010000}"/>
    <cellStyle name="Normal" xfId="0" builtinId="0"/>
    <cellStyle name="Normal 10" xfId="435" xr:uid="{00000000-0005-0000-0000-0000D4010000}"/>
    <cellStyle name="Normal 10 2" xfId="436" xr:uid="{00000000-0005-0000-0000-0000D5010000}"/>
    <cellStyle name="Normal 10 2 2" xfId="437" xr:uid="{00000000-0005-0000-0000-0000D6010000}"/>
    <cellStyle name="Normal 10 3" xfId="438" xr:uid="{00000000-0005-0000-0000-0000D7010000}"/>
    <cellStyle name="Normal 10 4" xfId="912" xr:uid="{00000000-0005-0000-0000-0000D8010000}"/>
    <cellStyle name="Normal 11" xfId="439" xr:uid="{00000000-0005-0000-0000-0000D9010000}"/>
    <cellStyle name="Normal 11 2" xfId="440" xr:uid="{00000000-0005-0000-0000-0000DA010000}"/>
    <cellStyle name="Normal 11 2 2" xfId="441" xr:uid="{00000000-0005-0000-0000-0000DB010000}"/>
    <cellStyle name="Normal 11 3" xfId="442" xr:uid="{00000000-0005-0000-0000-0000DC010000}"/>
    <cellStyle name="Normal 12" xfId="443" xr:uid="{00000000-0005-0000-0000-0000DD010000}"/>
    <cellStyle name="Normal 12 2" xfId="444" xr:uid="{00000000-0005-0000-0000-0000DE010000}"/>
    <cellStyle name="Normal 12 2 2" xfId="445" xr:uid="{00000000-0005-0000-0000-0000DF010000}"/>
    <cellStyle name="Normal 12 3" xfId="446" xr:uid="{00000000-0005-0000-0000-0000E0010000}"/>
    <cellStyle name="Normal 13" xfId="447" xr:uid="{00000000-0005-0000-0000-0000E1010000}"/>
    <cellStyle name="Normal 13 2" xfId="448" xr:uid="{00000000-0005-0000-0000-0000E2010000}"/>
    <cellStyle name="Normal 13 2 2" xfId="449" xr:uid="{00000000-0005-0000-0000-0000E3010000}"/>
    <cellStyle name="Normal 13 3" xfId="450" xr:uid="{00000000-0005-0000-0000-0000E4010000}"/>
    <cellStyle name="Normal 14" xfId="451" xr:uid="{00000000-0005-0000-0000-0000E5010000}"/>
    <cellStyle name="Normal 14 2" xfId="452" xr:uid="{00000000-0005-0000-0000-0000E6010000}"/>
    <cellStyle name="Normal 14 2 2" xfId="453" xr:uid="{00000000-0005-0000-0000-0000E7010000}"/>
    <cellStyle name="Normal 14 3" xfId="454" xr:uid="{00000000-0005-0000-0000-0000E8010000}"/>
    <cellStyle name="Normal 15" xfId="455" xr:uid="{00000000-0005-0000-0000-0000E9010000}"/>
    <cellStyle name="Normal 15 2" xfId="456" xr:uid="{00000000-0005-0000-0000-0000EA010000}"/>
    <cellStyle name="Normal 15 2 2" xfId="457" xr:uid="{00000000-0005-0000-0000-0000EB010000}"/>
    <cellStyle name="Normal 15 3" xfId="458" xr:uid="{00000000-0005-0000-0000-0000EC010000}"/>
    <cellStyle name="Normal 16" xfId="459" xr:uid="{00000000-0005-0000-0000-0000ED010000}"/>
    <cellStyle name="Normal 16 2" xfId="460" xr:uid="{00000000-0005-0000-0000-0000EE010000}"/>
    <cellStyle name="Normal 16 2 2" xfId="461" xr:uid="{00000000-0005-0000-0000-0000EF010000}"/>
    <cellStyle name="Normal 16 3" xfId="462" xr:uid="{00000000-0005-0000-0000-0000F0010000}"/>
    <cellStyle name="Normal 17" xfId="463" xr:uid="{00000000-0005-0000-0000-0000F1010000}"/>
    <cellStyle name="Normal 17 2" xfId="464" xr:uid="{00000000-0005-0000-0000-0000F2010000}"/>
    <cellStyle name="Normal 17 3" xfId="465" xr:uid="{00000000-0005-0000-0000-0000F3010000}"/>
    <cellStyle name="Normal 18" xfId="466" xr:uid="{00000000-0005-0000-0000-0000F4010000}"/>
    <cellStyle name="Normal 18 2" xfId="467" xr:uid="{00000000-0005-0000-0000-0000F5010000}"/>
    <cellStyle name="Normal 19" xfId="468" xr:uid="{00000000-0005-0000-0000-0000F6010000}"/>
    <cellStyle name="Normal 19 2" xfId="469" xr:uid="{00000000-0005-0000-0000-0000F7010000}"/>
    <cellStyle name="Normal 19 3" xfId="470" xr:uid="{00000000-0005-0000-0000-0000F8010000}"/>
    <cellStyle name="Normal 2" xfId="1" xr:uid="{00000000-0005-0000-0000-0000F9010000}"/>
    <cellStyle name="Normal 2 2" xfId="2" xr:uid="{00000000-0005-0000-0000-0000FA010000}"/>
    <cellStyle name="Normal 2 2 2" xfId="472" xr:uid="{00000000-0005-0000-0000-0000FB010000}"/>
    <cellStyle name="Normal 2 2 3" xfId="473" xr:uid="{00000000-0005-0000-0000-0000FC010000}"/>
    <cellStyle name="Normal 2 3" xfId="474" xr:uid="{00000000-0005-0000-0000-0000FD010000}"/>
    <cellStyle name="Normal 2 3 2" xfId="475" xr:uid="{00000000-0005-0000-0000-0000FE010000}"/>
    <cellStyle name="Normal 2 4" xfId="476" xr:uid="{00000000-0005-0000-0000-0000FF010000}"/>
    <cellStyle name="Normal 2 5" xfId="471" xr:uid="{00000000-0005-0000-0000-000000020000}"/>
    <cellStyle name="Normal 20" xfId="477" xr:uid="{00000000-0005-0000-0000-000001020000}"/>
    <cellStyle name="Normal 20 2" xfId="478" xr:uid="{00000000-0005-0000-0000-000002020000}"/>
    <cellStyle name="Normal 20 2 2" xfId="479" xr:uid="{00000000-0005-0000-0000-000003020000}"/>
    <cellStyle name="Normal 20 3" xfId="480" xr:uid="{00000000-0005-0000-0000-000004020000}"/>
    <cellStyle name="Normal 21" xfId="481" xr:uid="{00000000-0005-0000-0000-000005020000}"/>
    <cellStyle name="Normal 21 2" xfId="482" xr:uid="{00000000-0005-0000-0000-000006020000}"/>
    <cellStyle name="Normal 21 2 2" xfId="483" xr:uid="{00000000-0005-0000-0000-000007020000}"/>
    <cellStyle name="Normal 21 3" xfId="484" xr:uid="{00000000-0005-0000-0000-000008020000}"/>
    <cellStyle name="Normal 22" xfId="485" xr:uid="{00000000-0005-0000-0000-000009020000}"/>
    <cellStyle name="Normal 22 2" xfId="486" xr:uid="{00000000-0005-0000-0000-00000A020000}"/>
    <cellStyle name="Normal 23" xfId="487" xr:uid="{00000000-0005-0000-0000-00000B020000}"/>
    <cellStyle name="Normal 23 2" xfId="488" xr:uid="{00000000-0005-0000-0000-00000C020000}"/>
    <cellStyle name="Normal 24" xfId="489" xr:uid="{00000000-0005-0000-0000-00000D020000}"/>
    <cellStyle name="Normal 25" xfId="490" xr:uid="{00000000-0005-0000-0000-00000E020000}"/>
    <cellStyle name="Normal 26" xfId="491" xr:uid="{00000000-0005-0000-0000-00000F020000}"/>
    <cellStyle name="Normal 27" xfId="492" xr:uid="{00000000-0005-0000-0000-000010020000}"/>
    <cellStyle name="Normal 28" xfId="493" xr:uid="{00000000-0005-0000-0000-000011020000}"/>
    <cellStyle name="Normal 28 3" xfId="494" xr:uid="{00000000-0005-0000-0000-000012020000}"/>
    <cellStyle name="Normal 29" xfId="495" xr:uid="{00000000-0005-0000-0000-000013020000}"/>
    <cellStyle name="Normal 3" xfId="3" xr:uid="{00000000-0005-0000-0000-000014020000}"/>
    <cellStyle name="Normal 3 2" xfId="497" xr:uid="{00000000-0005-0000-0000-000015020000}"/>
    <cellStyle name="Normal 3 2 2" xfId="913" xr:uid="{00000000-0005-0000-0000-000016020000}"/>
    <cellStyle name="Normal 3 3" xfId="498" xr:uid="{00000000-0005-0000-0000-000017020000}"/>
    <cellStyle name="Normal 3 3 2" xfId="499" xr:uid="{00000000-0005-0000-0000-000018020000}"/>
    <cellStyle name="Normal 3 4" xfId="500" xr:uid="{00000000-0005-0000-0000-000019020000}"/>
    <cellStyle name="Normal 3 4 2" xfId="501" xr:uid="{00000000-0005-0000-0000-00001A020000}"/>
    <cellStyle name="Normal 3 5" xfId="502" xr:uid="{00000000-0005-0000-0000-00001B020000}"/>
    <cellStyle name="Normal 3 6" xfId="503" xr:uid="{00000000-0005-0000-0000-00001C020000}"/>
    <cellStyle name="Normal 3 7" xfId="496" xr:uid="{00000000-0005-0000-0000-00001D020000}"/>
    <cellStyle name="Normal 3 8" xfId="968" xr:uid="{00000000-0005-0000-0000-00001E020000}"/>
    <cellStyle name="Normal 30" xfId="504" xr:uid="{00000000-0005-0000-0000-00001F020000}"/>
    <cellStyle name="Normal 31" xfId="505" xr:uid="{00000000-0005-0000-0000-000020020000}"/>
    <cellStyle name="Normal 32" xfId="506" xr:uid="{00000000-0005-0000-0000-000021020000}"/>
    <cellStyle name="Normal 33" xfId="507" xr:uid="{00000000-0005-0000-0000-000022020000}"/>
    <cellStyle name="Normal 34" xfId="879" xr:uid="{00000000-0005-0000-0000-000023020000}"/>
    <cellStyle name="Normal 34 2" xfId="964" xr:uid="{00000000-0005-0000-0000-000024020000}"/>
    <cellStyle name="Normal 36" xfId="970" xr:uid="{00000000-0005-0000-0000-000025020000}"/>
    <cellStyle name="Normal 4" xfId="508" xr:uid="{00000000-0005-0000-0000-000026020000}"/>
    <cellStyle name="Normal 5" xfId="509" xr:uid="{00000000-0005-0000-0000-000027020000}"/>
    <cellStyle name="Normal 5 2" xfId="510" xr:uid="{00000000-0005-0000-0000-000028020000}"/>
    <cellStyle name="Normal 5 2 2" xfId="511" xr:uid="{00000000-0005-0000-0000-000029020000}"/>
    <cellStyle name="Normal 5 2 3" xfId="512" xr:uid="{00000000-0005-0000-0000-00002A020000}"/>
    <cellStyle name="Normal 5 3" xfId="513" xr:uid="{00000000-0005-0000-0000-00002B020000}"/>
    <cellStyle name="Normal 5 3 2" xfId="514" xr:uid="{00000000-0005-0000-0000-00002C020000}"/>
    <cellStyle name="Normal 5 3 3" xfId="515" xr:uid="{00000000-0005-0000-0000-00002D020000}"/>
    <cellStyle name="Normal 6" xfId="516" xr:uid="{00000000-0005-0000-0000-00002E020000}"/>
    <cellStyle name="Normal 6 2" xfId="517" xr:uid="{00000000-0005-0000-0000-00002F020000}"/>
    <cellStyle name="Normal 7" xfId="518" xr:uid="{00000000-0005-0000-0000-000030020000}"/>
    <cellStyle name="Normal 7 2" xfId="519" xr:uid="{00000000-0005-0000-0000-000031020000}"/>
    <cellStyle name="Normal 7 3" xfId="520" xr:uid="{00000000-0005-0000-0000-000032020000}"/>
    <cellStyle name="Normal 7 3 2" xfId="963" xr:uid="{00000000-0005-0000-0000-000033020000}"/>
    <cellStyle name="Normal 8" xfId="521" xr:uid="{00000000-0005-0000-0000-000034020000}"/>
    <cellStyle name="Normal 8 2" xfId="522" xr:uid="{00000000-0005-0000-0000-000035020000}"/>
    <cellStyle name="Normal 8 2 2" xfId="523" xr:uid="{00000000-0005-0000-0000-000036020000}"/>
    <cellStyle name="Normal 8 3" xfId="524" xr:uid="{00000000-0005-0000-0000-000037020000}"/>
    <cellStyle name="Normal 8 4" xfId="914" xr:uid="{00000000-0005-0000-0000-000038020000}"/>
    <cellStyle name="Normal 9" xfId="525" xr:uid="{00000000-0005-0000-0000-000039020000}"/>
    <cellStyle name="Normal 9 2" xfId="526" xr:uid="{00000000-0005-0000-0000-00003A020000}"/>
    <cellStyle name="Normal 9 2 2" xfId="527" xr:uid="{00000000-0005-0000-0000-00003B020000}"/>
    <cellStyle name="Normal 9 3" xfId="528" xr:uid="{00000000-0005-0000-0000-00003C020000}"/>
    <cellStyle name="Normal 9 4" xfId="915" xr:uid="{00000000-0005-0000-0000-00003D020000}"/>
    <cellStyle name="Normal_96_97pr_23aug" xfId="9" xr:uid="{00000000-0005-0000-0000-00003E020000}"/>
    <cellStyle name="Nosaukums 2" xfId="916" xr:uid="{00000000-0005-0000-0000-00003F020000}"/>
    <cellStyle name="Note 2" xfId="529" xr:uid="{00000000-0005-0000-0000-000040020000}"/>
    <cellStyle name="Note 2 2" xfId="530" xr:uid="{00000000-0005-0000-0000-000041020000}"/>
    <cellStyle name="Note 2 2 2" xfId="531" xr:uid="{00000000-0005-0000-0000-000042020000}"/>
    <cellStyle name="Note 2 3" xfId="532" xr:uid="{00000000-0005-0000-0000-000043020000}"/>
    <cellStyle name="Note 2 4" xfId="533" xr:uid="{00000000-0005-0000-0000-000044020000}"/>
    <cellStyle name="Note 2 5" xfId="1019" xr:uid="{8A6395B7-AA09-4C49-9812-71F65E077E95}"/>
    <cellStyle name="Note 3" xfId="534" xr:uid="{00000000-0005-0000-0000-000045020000}"/>
    <cellStyle name="Note 4" xfId="535" xr:uid="{00000000-0005-0000-0000-000046020000}"/>
    <cellStyle name="Note 5" xfId="536" xr:uid="{00000000-0005-0000-0000-000047020000}"/>
    <cellStyle name="Note 6" xfId="537" xr:uid="{00000000-0005-0000-0000-000048020000}"/>
    <cellStyle name="Note 7" xfId="982" xr:uid="{834E9D6A-24D5-4B0E-B212-E6EB3110BDF4}"/>
    <cellStyle name="Output 2" xfId="538" xr:uid="{00000000-0005-0000-0000-000049020000}"/>
    <cellStyle name="Output 2 2" xfId="539" xr:uid="{00000000-0005-0000-0000-00004A020000}"/>
    <cellStyle name="Output 2 3" xfId="540" xr:uid="{00000000-0005-0000-0000-00004B020000}"/>
    <cellStyle name="Output 3" xfId="541" xr:uid="{00000000-0005-0000-0000-00004C020000}"/>
    <cellStyle name="Output 4" xfId="983" xr:uid="{76A25806-6673-4DE8-999A-04D657943783}"/>
    <cellStyle name="Parastais 13" xfId="542" xr:uid="{00000000-0005-0000-0000-00004D020000}"/>
    <cellStyle name="Parastais 2" xfId="543" xr:uid="{00000000-0005-0000-0000-00004E020000}"/>
    <cellStyle name="Parastais 2 2" xfId="544" xr:uid="{00000000-0005-0000-0000-00004F020000}"/>
    <cellStyle name="Parastais 2 3" xfId="545" xr:uid="{00000000-0005-0000-0000-000050020000}"/>
    <cellStyle name="Parastais 2_FMRik_260209_marts_sad1II.variants" xfId="546" xr:uid="{00000000-0005-0000-0000-000051020000}"/>
    <cellStyle name="Parastais 3" xfId="547" xr:uid="{00000000-0005-0000-0000-000052020000}"/>
    <cellStyle name="Parastais 3 2" xfId="917" xr:uid="{00000000-0005-0000-0000-000053020000}"/>
    <cellStyle name="Parastais 4" xfId="548" xr:uid="{00000000-0005-0000-0000-000054020000}"/>
    <cellStyle name="Parastais 5" xfId="549" xr:uid="{00000000-0005-0000-0000-000055020000}"/>
    <cellStyle name="Parastais 6" xfId="550" xr:uid="{00000000-0005-0000-0000-000056020000}"/>
    <cellStyle name="Parastais_arvalstu_ienemumi_12_05_2005" xfId="551" xr:uid="{00000000-0005-0000-0000-000057020000}"/>
    <cellStyle name="Parasts 2" xfId="4" xr:uid="{00000000-0005-0000-0000-000058020000}"/>
    <cellStyle name="Parasts 2 2" xfId="918" xr:uid="{00000000-0005-0000-0000-000059020000}"/>
    <cellStyle name="Parasts 3" xfId="5" xr:uid="{00000000-0005-0000-0000-00005A020000}"/>
    <cellStyle name="Parasts 3 2" xfId="919" xr:uid="{00000000-0005-0000-0000-00005B020000}"/>
    <cellStyle name="Parasts 3 3" xfId="552" xr:uid="{00000000-0005-0000-0000-00005C020000}"/>
    <cellStyle name="Parasts 4" xfId="553" xr:uid="{00000000-0005-0000-0000-00005D020000}"/>
    <cellStyle name="Parasts 5" xfId="6" xr:uid="{00000000-0005-0000-0000-00005E020000}"/>
    <cellStyle name="Paskaidrojošs teksts 2" xfId="920" xr:uid="{00000000-0005-0000-0000-00005F020000}"/>
    <cellStyle name="Pārbaudes šūna 2" xfId="921" xr:uid="{00000000-0005-0000-0000-000060020000}"/>
    <cellStyle name="Percent 2" xfId="554" xr:uid="{00000000-0005-0000-0000-000061020000}"/>
    <cellStyle name="Percent 2 2" xfId="555" xr:uid="{00000000-0005-0000-0000-000062020000}"/>
    <cellStyle name="Percent 2 3" xfId="969" xr:uid="{00000000-0005-0000-0000-000063020000}"/>
    <cellStyle name="Percent 3" xfId="556" xr:uid="{00000000-0005-0000-0000-000064020000}"/>
    <cellStyle name="Percent 3 2" xfId="557" xr:uid="{00000000-0005-0000-0000-000065020000}"/>
    <cellStyle name="Percent 4" xfId="558" xr:uid="{00000000-0005-0000-0000-000066020000}"/>
    <cellStyle name="Percent 5" xfId="966" xr:uid="{00000000-0005-0000-0000-000067020000}"/>
    <cellStyle name="Pie??m." xfId="559" xr:uid="{00000000-0005-0000-0000-000068020000}"/>
    <cellStyle name="Pie??m. 2" xfId="560" xr:uid="{00000000-0005-0000-0000-000069020000}"/>
    <cellStyle name="Pie??m. 3" xfId="561" xr:uid="{00000000-0005-0000-0000-00006A020000}"/>
    <cellStyle name="Pie?æm." xfId="562" xr:uid="{00000000-0005-0000-0000-00006B020000}"/>
    <cellStyle name="Pieņęm." xfId="564" xr:uid="{00000000-0005-0000-0000-00006C020000}"/>
    <cellStyle name="Pieņēm." xfId="563" xr:uid="{00000000-0005-0000-0000-00006D020000}"/>
    <cellStyle name="Piezīme 2" xfId="922" xr:uid="{00000000-0005-0000-0000-00006E020000}"/>
    <cellStyle name="Procenti 2" xfId="8" xr:uid="{00000000-0005-0000-0000-00006F020000}"/>
    <cellStyle name="Saistītā šūna" xfId="923" xr:uid="{00000000-0005-0000-0000-000070020000}"/>
    <cellStyle name="SAPBEXaggData" xfId="565" xr:uid="{00000000-0005-0000-0000-000071020000}"/>
    <cellStyle name="SAPBEXaggData 2" xfId="566" xr:uid="{00000000-0005-0000-0000-000072020000}"/>
    <cellStyle name="SAPBEXaggData 2 2" xfId="567" xr:uid="{00000000-0005-0000-0000-000073020000}"/>
    <cellStyle name="SAPBEXaggData 2 3" xfId="568" xr:uid="{00000000-0005-0000-0000-000074020000}"/>
    <cellStyle name="SAPBEXaggData 2 4" xfId="569" xr:uid="{00000000-0005-0000-0000-000075020000}"/>
    <cellStyle name="SAPBEXaggData 3" xfId="570" xr:uid="{00000000-0005-0000-0000-000076020000}"/>
    <cellStyle name="SAPBEXaggData 4" xfId="571" xr:uid="{00000000-0005-0000-0000-000077020000}"/>
    <cellStyle name="SAPBEXaggData 5" xfId="572" xr:uid="{00000000-0005-0000-0000-000078020000}"/>
    <cellStyle name="SAPBEXaggData 6" xfId="984" xr:uid="{AB5044AD-4685-4DE6-A663-093F10E3F777}"/>
    <cellStyle name="SAPBEXaggDataEmph" xfId="573" xr:uid="{00000000-0005-0000-0000-000079020000}"/>
    <cellStyle name="SAPBEXaggDataEmph 2" xfId="574" xr:uid="{00000000-0005-0000-0000-00007A020000}"/>
    <cellStyle name="SAPBEXaggDataEmph 2 2" xfId="575" xr:uid="{00000000-0005-0000-0000-00007B020000}"/>
    <cellStyle name="SAPBEXaggDataEmph 2 3" xfId="576" xr:uid="{00000000-0005-0000-0000-00007C020000}"/>
    <cellStyle name="SAPBEXaggDataEmph 2 4" xfId="577" xr:uid="{00000000-0005-0000-0000-00007D020000}"/>
    <cellStyle name="SAPBEXaggDataEmph 3" xfId="578" xr:uid="{00000000-0005-0000-0000-00007E020000}"/>
    <cellStyle name="SAPBEXaggDataEmph 4" xfId="924" xr:uid="{00000000-0005-0000-0000-00007F020000}"/>
    <cellStyle name="SAPBEXaggDataEmph 5" xfId="985" xr:uid="{22FB7FC1-23E8-4A06-96FB-AC449F525AD2}"/>
    <cellStyle name="SAPBEXaggItem" xfId="579" xr:uid="{00000000-0005-0000-0000-000080020000}"/>
    <cellStyle name="SAPBEXaggItem 2" xfId="580" xr:uid="{00000000-0005-0000-0000-000081020000}"/>
    <cellStyle name="SAPBEXaggItem 2 2" xfId="581" xr:uid="{00000000-0005-0000-0000-000082020000}"/>
    <cellStyle name="SAPBEXaggItem 2 3" xfId="582" xr:uid="{00000000-0005-0000-0000-000083020000}"/>
    <cellStyle name="SAPBEXaggItem 2 4" xfId="583" xr:uid="{00000000-0005-0000-0000-000084020000}"/>
    <cellStyle name="SAPBEXaggItem 3" xfId="584" xr:uid="{00000000-0005-0000-0000-000085020000}"/>
    <cellStyle name="SAPBEXaggItem 4" xfId="585" xr:uid="{00000000-0005-0000-0000-000086020000}"/>
    <cellStyle name="SAPBEXaggItem 5" xfId="586" xr:uid="{00000000-0005-0000-0000-000087020000}"/>
    <cellStyle name="SAPBEXaggItem 6" xfId="925" xr:uid="{00000000-0005-0000-0000-000088020000}"/>
    <cellStyle name="SAPBEXaggItem 7" xfId="986" xr:uid="{C5FBCEC1-9B03-44E7-9A71-C722A78BC740}"/>
    <cellStyle name="SAPBEXaggItemX" xfId="587" xr:uid="{00000000-0005-0000-0000-000089020000}"/>
    <cellStyle name="SAPBEXaggItemX 2" xfId="588" xr:uid="{00000000-0005-0000-0000-00008A020000}"/>
    <cellStyle name="SAPBEXaggItemX 2 2" xfId="589" xr:uid="{00000000-0005-0000-0000-00008B020000}"/>
    <cellStyle name="SAPBEXaggItemX 2 3" xfId="590" xr:uid="{00000000-0005-0000-0000-00008C020000}"/>
    <cellStyle name="SAPBEXaggItemX 2 4" xfId="591" xr:uid="{00000000-0005-0000-0000-00008D020000}"/>
    <cellStyle name="SAPBEXaggItemX 3" xfId="592" xr:uid="{00000000-0005-0000-0000-00008E020000}"/>
    <cellStyle name="SAPBEXaggItemX 4" xfId="926" xr:uid="{00000000-0005-0000-0000-00008F020000}"/>
    <cellStyle name="SAPBEXaggItemX 5" xfId="987" xr:uid="{DD1C822F-2F03-439A-846C-76FA98954485}"/>
    <cellStyle name="SAPBEXchaText" xfId="593" xr:uid="{00000000-0005-0000-0000-000090020000}"/>
    <cellStyle name="SAPBEXchaText 2" xfId="594" xr:uid="{00000000-0005-0000-0000-000091020000}"/>
    <cellStyle name="SAPBEXchaText 2 2" xfId="595" xr:uid="{00000000-0005-0000-0000-000092020000}"/>
    <cellStyle name="SAPBEXchaText 2 3" xfId="596" xr:uid="{00000000-0005-0000-0000-000093020000}"/>
    <cellStyle name="SAPBEXchaText 3" xfId="597" xr:uid="{00000000-0005-0000-0000-000094020000}"/>
    <cellStyle name="SAPBEXchaText 3 2" xfId="956" xr:uid="{00000000-0005-0000-0000-000095020000}"/>
    <cellStyle name="SAPBEXchaText 4" xfId="598" xr:uid="{00000000-0005-0000-0000-000096020000}"/>
    <cellStyle name="SAPBEXchaText 5" xfId="599" xr:uid="{00000000-0005-0000-0000-000097020000}"/>
    <cellStyle name="SAPBEXchaText 6" xfId="600" xr:uid="{00000000-0005-0000-0000-000098020000}"/>
    <cellStyle name="SAPBEXchaText 7" xfId="927" xr:uid="{00000000-0005-0000-0000-000099020000}"/>
    <cellStyle name="SAPBEXchaText 8" xfId="988" xr:uid="{A544025F-EF6F-4594-98E1-0ECDB6AE7D33}"/>
    <cellStyle name="SAPBEXexcBad7" xfId="601" xr:uid="{00000000-0005-0000-0000-00009A020000}"/>
    <cellStyle name="SAPBEXexcBad7 2" xfId="602" xr:uid="{00000000-0005-0000-0000-00009B020000}"/>
    <cellStyle name="SAPBEXexcBad7 2 2" xfId="603" xr:uid="{00000000-0005-0000-0000-00009C020000}"/>
    <cellStyle name="SAPBEXexcBad7 2 3" xfId="604" xr:uid="{00000000-0005-0000-0000-00009D020000}"/>
    <cellStyle name="SAPBEXexcBad7 2 4" xfId="605" xr:uid="{00000000-0005-0000-0000-00009E020000}"/>
    <cellStyle name="SAPBEXexcBad7 3" xfId="606" xr:uid="{00000000-0005-0000-0000-00009F020000}"/>
    <cellStyle name="SAPBEXexcBad7 4" xfId="989" xr:uid="{883913FB-3696-45A6-B437-8FADF9775CA2}"/>
    <cellStyle name="SAPBEXexcBad8" xfId="607" xr:uid="{00000000-0005-0000-0000-0000A0020000}"/>
    <cellStyle name="SAPBEXexcBad8 2" xfId="608" xr:uid="{00000000-0005-0000-0000-0000A1020000}"/>
    <cellStyle name="SAPBEXexcBad8 2 2" xfId="609" xr:uid="{00000000-0005-0000-0000-0000A2020000}"/>
    <cellStyle name="SAPBEXexcBad8 2 3" xfId="610" xr:uid="{00000000-0005-0000-0000-0000A3020000}"/>
    <cellStyle name="SAPBEXexcBad8 2 4" xfId="611" xr:uid="{00000000-0005-0000-0000-0000A4020000}"/>
    <cellStyle name="SAPBEXexcBad8 3" xfId="612" xr:uid="{00000000-0005-0000-0000-0000A5020000}"/>
    <cellStyle name="SAPBEXexcBad8 4" xfId="990" xr:uid="{22604751-61BE-4383-AEA0-78614AE16467}"/>
    <cellStyle name="SAPBEXexcBad9" xfId="613" xr:uid="{00000000-0005-0000-0000-0000A6020000}"/>
    <cellStyle name="SAPBEXexcBad9 2" xfId="614" xr:uid="{00000000-0005-0000-0000-0000A7020000}"/>
    <cellStyle name="SAPBEXexcBad9 2 2" xfId="615" xr:uid="{00000000-0005-0000-0000-0000A8020000}"/>
    <cellStyle name="SAPBEXexcBad9 2 3" xfId="616" xr:uid="{00000000-0005-0000-0000-0000A9020000}"/>
    <cellStyle name="SAPBEXexcBad9 2 4" xfId="617" xr:uid="{00000000-0005-0000-0000-0000AA020000}"/>
    <cellStyle name="SAPBEXexcBad9 3" xfId="618" xr:uid="{00000000-0005-0000-0000-0000AB020000}"/>
    <cellStyle name="SAPBEXexcBad9 4" xfId="991" xr:uid="{1159B575-C25F-4FD7-9834-95DB54C44DDB}"/>
    <cellStyle name="SAPBEXexcCritical4" xfId="619" xr:uid="{00000000-0005-0000-0000-0000AC020000}"/>
    <cellStyle name="SAPBEXexcCritical4 2" xfId="620" xr:uid="{00000000-0005-0000-0000-0000AD020000}"/>
    <cellStyle name="SAPBEXexcCritical4 2 2" xfId="621" xr:uid="{00000000-0005-0000-0000-0000AE020000}"/>
    <cellStyle name="SAPBEXexcCritical4 2 3" xfId="622" xr:uid="{00000000-0005-0000-0000-0000AF020000}"/>
    <cellStyle name="SAPBEXexcCritical4 2 4" xfId="623" xr:uid="{00000000-0005-0000-0000-0000B0020000}"/>
    <cellStyle name="SAPBEXexcCritical4 3" xfId="624" xr:uid="{00000000-0005-0000-0000-0000B1020000}"/>
    <cellStyle name="SAPBEXexcCritical4 4" xfId="992" xr:uid="{FD6EF717-0773-45C8-B39B-C1D8BAB8BC6B}"/>
    <cellStyle name="SAPBEXexcCritical5" xfId="625" xr:uid="{00000000-0005-0000-0000-0000B2020000}"/>
    <cellStyle name="SAPBEXexcCritical5 2" xfId="626" xr:uid="{00000000-0005-0000-0000-0000B3020000}"/>
    <cellStyle name="SAPBEXexcCritical5 2 2" xfId="627" xr:uid="{00000000-0005-0000-0000-0000B4020000}"/>
    <cellStyle name="SAPBEXexcCritical5 2 3" xfId="628" xr:uid="{00000000-0005-0000-0000-0000B5020000}"/>
    <cellStyle name="SAPBEXexcCritical5 2 4" xfId="629" xr:uid="{00000000-0005-0000-0000-0000B6020000}"/>
    <cellStyle name="SAPBEXexcCritical5 3" xfId="630" xr:uid="{00000000-0005-0000-0000-0000B7020000}"/>
    <cellStyle name="SAPBEXexcCritical5 4" xfId="993" xr:uid="{4D6ECD18-B1A5-4A7B-BD05-BF14AC7C0B3C}"/>
    <cellStyle name="SAPBEXexcCritical6" xfId="631" xr:uid="{00000000-0005-0000-0000-0000B8020000}"/>
    <cellStyle name="SAPBEXexcCritical6 2" xfId="632" xr:uid="{00000000-0005-0000-0000-0000B9020000}"/>
    <cellStyle name="SAPBEXexcCritical6 2 2" xfId="633" xr:uid="{00000000-0005-0000-0000-0000BA020000}"/>
    <cellStyle name="SAPBEXexcCritical6 2 3" xfId="634" xr:uid="{00000000-0005-0000-0000-0000BB020000}"/>
    <cellStyle name="SAPBEXexcCritical6 2 4" xfId="635" xr:uid="{00000000-0005-0000-0000-0000BC020000}"/>
    <cellStyle name="SAPBEXexcCritical6 3" xfId="636" xr:uid="{00000000-0005-0000-0000-0000BD020000}"/>
    <cellStyle name="SAPBEXexcCritical6 4" xfId="994" xr:uid="{C2EC14CC-27E7-41B8-8FAA-11C2D45F98F6}"/>
    <cellStyle name="SAPBEXexcGood1" xfId="637" xr:uid="{00000000-0005-0000-0000-0000BE020000}"/>
    <cellStyle name="SAPBEXexcGood1 2" xfId="638" xr:uid="{00000000-0005-0000-0000-0000BF020000}"/>
    <cellStyle name="SAPBEXexcGood1 2 2" xfId="639" xr:uid="{00000000-0005-0000-0000-0000C0020000}"/>
    <cellStyle name="SAPBEXexcGood1 2 3" xfId="640" xr:uid="{00000000-0005-0000-0000-0000C1020000}"/>
    <cellStyle name="SAPBEXexcGood1 2 4" xfId="641" xr:uid="{00000000-0005-0000-0000-0000C2020000}"/>
    <cellStyle name="SAPBEXexcGood1 3" xfId="642" xr:uid="{00000000-0005-0000-0000-0000C3020000}"/>
    <cellStyle name="SAPBEXexcGood1 4" xfId="995" xr:uid="{975D38BD-50EC-4C95-81C0-E1D080CE8176}"/>
    <cellStyle name="SAPBEXexcGood2" xfId="643" xr:uid="{00000000-0005-0000-0000-0000C4020000}"/>
    <cellStyle name="SAPBEXexcGood2 2" xfId="644" xr:uid="{00000000-0005-0000-0000-0000C5020000}"/>
    <cellStyle name="SAPBEXexcGood2 2 2" xfId="645" xr:uid="{00000000-0005-0000-0000-0000C6020000}"/>
    <cellStyle name="SAPBEXexcGood2 2 3" xfId="646" xr:uid="{00000000-0005-0000-0000-0000C7020000}"/>
    <cellStyle name="SAPBEXexcGood2 2 4" xfId="647" xr:uid="{00000000-0005-0000-0000-0000C8020000}"/>
    <cellStyle name="SAPBEXexcGood2 3" xfId="648" xr:uid="{00000000-0005-0000-0000-0000C9020000}"/>
    <cellStyle name="SAPBEXexcGood2 4" xfId="996" xr:uid="{1FAF9C36-5D7E-4A3D-B7A3-030059BD89BA}"/>
    <cellStyle name="SAPBEXexcGood3" xfId="649" xr:uid="{00000000-0005-0000-0000-0000CA020000}"/>
    <cellStyle name="SAPBEXexcGood3 2" xfId="650" xr:uid="{00000000-0005-0000-0000-0000CB020000}"/>
    <cellStyle name="SAPBEXexcGood3 2 2" xfId="651" xr:uid="{00000000-0005-0000-0000-0000CC020000}"/>
    <cellStyle name="SAPBEXexcGood3 2 3" xfId="652" xr:uid="{00000000-0005-0000-0000-0000CD020000}"/>
    <cellStyle name="SAPBEXexcGood3 2 4" xfId="653" xr:uid="{00000000-0005-0000-0000-0000CE020000}"/>
    <cellStyle name="SAPBEXexcGood3 3" xfId="654" xr:uid="{00000000-0005-0000-0000-0000CF020000}"/>
    <cellStyle name="SAPBEXexcGood3 4" xfId="997" xr:uid="{7F4636E7-CF83-4C7F-905A-B5DDC87DF4E8}"/>
    <cellStyle name="SAPBEXfilterDrill" xfId="655" xr:uid="{00000000-0005-0000-0000-0000D0020000}"/>
    <cellStyle name="SAPBEXfilterDrill 2" xfId="656" xr:uid="{00000000-0005-0000-0000-0000D1020000}"/>
    <cellStyle name="SAPBEXfilterDrill 2 2" xfId="657" xr:uid="{00000000-0005-0000-0000-0000D2020000}"/>
    <cellStyle name="SAPBEXfilterDrill 2 3" xfId="658" xr:uid="{00000000-0005-0000-0000-0000D3020000}"/>
    <cellStyle name="SAPBEXfilterDrill 3" xfId="659" xr:uid="{00000000-0005-0000-0000-0000D4020000}"/>
    <cellStyle name="SAPBEXfilterItem" xfId="660" xr:uid="{00000000-0005-0000-0000-0000D5020000}"/>
    <cellStyle name="SAPBEXfilterItem 2" xfId="661" xr:uid="{00000000-0005-0000-0000-0000D6020000}"/>
    <cellStyle name="SAPBEXfilterItem 2 2" xfId="662" xr:uid="{00000000-0005-0000-0000-0000D7020000}"/>
    <cellStyle name="SAPBEXfilterItem 2 3" xfId="663" xr:uid="{00000000-0005-0000-0000-0000D8020000}"/>
    <cellStyle name="SAPBEXfilterItem 3" xfId="664" xr:uid="{00000000-0005-0000-0000-0000D9020000}"/>
    <cellStyle name="SAPBEXfilterItem 4" xfId="665" xr:uid="{00000000-0005-0000-0000-0000DA020000}"/>
    <cellStyle name="SAPBEXfilterItem 5" xfId="666" xr:uid="{00000000-0005-0000-0000-0000DB020000}"/>
    <cellStyle name="SAPBEXfilterText" xfId="667" xr:uid="{00000000-0005-0000-0000-0000DC020000}"/>
    <cellStyle name="SAPBEXfilterText 2" xfId="668" xr:uid="{00000000-0005-0000-0000-0000DD020000}"/>
    <cellStyle name="SAPBEXfilterText 2 2" xfId="669" xr:uid="{00000000-0005-0000-0000-0000DE020000}"/>
    <cellStyle name="SAPBEXfilterText 2 3" xfId="670" xr:uid="{00000000-0005-0000-0000-0000DF020000}"/>
    <cellStyle name="SAPBEXfilterText 3" xfId="671" xr:uid="{00000000-0005-0000-0000-0000E0020000}"/>
    <cellStyle name="SAPBEXfilterText 4" xfId="672" xr:uid="{00000000-0005-0000-0000-0000E1020000}"/>
    <cellStyle name="SAPBEXfilterText 5" xfId="673" xr:uid="{00000000-0005-0000-0000-0000E2020000}"/>
    <cellStyle name="SAPBEXfilterText 6" xfId="674" xr:uid="{00000000-0005-0000-0000-0000E3020000}"/>
    <cellStyle name="SAPBEXfilterText 7" xfId="675" xr:uid="{00000000-0005-0000-0000-0000E4020000}"/>
    <cellStyle name="SAPBEXfilterText 8" xfId="928" xr:uid="{00000000-0005-0000-0000-0000E5020000}"/>
    <cellStyle name="SAPBEXformats" xfId="676" xr:uid="{00000000-0005-0000-0000-0000E6020000}"/>
    <cellStyle name="SAPBEXformats 2" xfId="677" xr:uid="{00000000-0005-0000-0000-0000E7020000}"/>
    <cellStyle name="SAPBEXformats 2 2" xfId="678" xr:uid="{00000000-0005-0000-0000-0000E8020000}"/>
    <cellStyle name="SAPBEXformats 2 3" xfId="679" xr:uid="{00000000-0005-0000-0000-0000E9020000}"/>
    <cellStyle name="SAPBEXformats 2 4" xfId="680" xr:uid="{00000000-0005-0000-0000-0000EA020000}"/>
    <cellStyle name="SAPBEXformats 3" xfId="681" xr:uid="{00000000-0005-0000-0000-0000EB020000}"/>
    <cellStyle name="SAPBEXformats 4" xfId="999" xr:uid="{A3A7CA6B-C9DE-4186-BD9C-1190078CFEB1}"/>
    <cellStyle name="SAPBEXheaderItem" xfId="682" xr:uid="{00000000-0005-0000-0000-0000EC020000}"/>
    <cellStyle name="SAPBEXheaderItem 2" xfId="683" xr:uid="{00000000-0005-0000-0000-0000ED020000}"/>
    <cellStyle name="SAPBEXheaderItem 2 2" xfId="684" xr:uid="{00000000-0005-0000-0000-0000EE020000}"/>
    <cellStyle name="SAPBEXheaderItem 2 3" xfId="685" xr:uid="{00000000-0005-0000-0000-0000EF020000}"/>
    <cellStyle name="SAPBEXheaderItem 3" xfId="686" xr:uid="{00000000-0005-0000-0000-0000F0020000}"/>
    <cellStyle name="SAPBEXheaderItem 4" xfId="687" xr:uid="{00000000-0005-0000-0000-0000F1020000}"/>
    <cellStyle name="SAPBEXheaderItem 5" xfId="688" xr:uid="{00000000-0005-0000-0000-0000F2020000}"/>
    <cellStyle name="SAPBEXheaderItem 6" xfId="689" xr:uid="{00000000-0005-0000-0000-0000F3020000}"/>
    <cellStyle name="SAPBEXheaderItem 7" xfId="690" xr:uid="{00000000-0005-0000-0000-0000F4020000}"/>
    <cellStyle name="SAPBEXheaderText" xfId="691" xr:uid="{00000000-0005-0000-0000-0000F5020000}"/>
    <cellStyle name="SAPBEXheaderText 2" xfId="692" xr:uid="{00000000-0005-0000-0000-0000F6020000}"/>
    <cellStyle name="SAPBEXheaderText 2 2" xfId="693" xr:uid="{00000000-0005-0000-0000-0000F7020000}"/>
    <cellStyle name="SAPBEXheaderText 2 3" xfId="694" xr:uid="{00000000-0005-0000-0000-0000F8020000}"/>
    <cellStyle name="SAPBEXheaderText 3" xfId="695" xr:uid="{00000000-0005-0000-0000-0000F9020000}"/>
    <cellStyle name="SAPBEXheaderText 4" xfId="696" xr:uid="{00000000-0005-0000-0000-0000FA020000}"/>
    <cellStyle name="SAPBEXheaderText 5" xfId="697" xr:uid="{00000000-0005-0000-0000-0000FB020000}"/>
    <cellStyle name="SAPBEXheaderText 6" xfId="698" xr:uid="{00000000-0005-0000-0000-0000FC020000}"/>
    <cellStyle name="SAPBEXheaderText 7" xfId="699" xr:uid="{00000000-0005-0000-0000-0000FD020000}"/>
    <cellStyle name="SAPBEXheaderText 8" xfId="929" xr:uid="{00000000-0005-0000-0000-0000FE020000}"/>
    <cellStyle name="SAPBEXHLevel0" xfId="700" xr:uid="{00000000-0005-0000-0000-0000FF020000}"/>
    <cellStyle name="SAPBEXHLevel0 2" xfId="701" xr:uid="{00000000-0005-0000-0000-000000030000}"/>
    <cellStyle name="SAPBEXHLevel0 2 2" xfId="702" xr:uid="{00000000-0005-0000-0000-000001030000}"/>
    <cellStyle name="SAPBEXHLevel0 2 2 2" xfId="703" xr:uid="{00000000-0005-0000-0000-000002030000}"/>
    <cellStyle name="SAPBEXHLevel0 2 3" xfId="704" xr:uid="{00000000-0005-0000-0000-000003030000}"/>
    <cellStyle name="SAPBEXHLevel0 3" xfId="705" xr:uid="{00000000-0005-0000-0000-000004030000}"/>
    <cellStyle name="SAPBEXHLevel0 3 2" xfId="706" xr:uid="{00000000-0005-0000-0000-000005030000}"/>
    <cellStyle name="SAPBEXHLevel0 4" xfId="707" xr:uid="{00000000-0005-0000-0000-000006030000}"/>
    <cellStyle name="SAPBEXHLevel0 5" xfId="708" xr:uid="{00000000-0005-0000-0000-000007030000}"/>
    <cellStyle name="SAPBEXHLevel0 6" xfId="1000" xr:uid="{2518EB4E-4F39-4214-8704-7BEE75EA2F6A}"/>
    <cellStyle name="SAPBEXHLevel0X" xfId="709" xr:uid="{00000000-0005-0000-0000-000008030000}"/>
    <cellStyle name="SAPBEXHLevel0X 2" xfId="710" xr:uid="{00000000-0005-0000-0000-000009030000}"/>
    <cellStyle name="SAPBEXHLevel0X 2 2" xfId="711" xr:uid="{00000000-0005-0000-0000-00000A030000}"/>
    <cellStyle name="SAPBEXHLevel0X 2 2 2" xfId="712" xr:uid="{00000000-0005-0000-0000-00000B030000}"/>
    <cellStyle name="SAPBEXHLevel0X 2 3" xfId="713" xr:uid="{00000000-0005-0000-0000-00000C030000}"/>
    <cellStyle name="SAPBEXHLevel0X 2 4" xfId="714" xr:uid="{00000000-0005-0000-0000-00000D030000}"/>
    <cellStyle name="SAPBEXHLevel0X 2 5" xfId="1020" xr:uid="{B1BB38B5-2717-4015-A2B4-E0743DC1D55F}"/>
    <cellStyle name="SAPBEXHLevel0X 3" xfId="715" xr:uid="{00000000-0005-0000-0000-00000E030000}"/>
    <cellStyle name="SAPBEXHLevel0X 4" xfId="716" xr:uid="{00000000-0005-0000-0000-00000F030000}"/>
    <cellStyle name="SAPBEXHLevel0X 5" xfId="717" xr:uid="{00000000-0005-0000-0000-000010030000}"/>
    <cellStyle name="SAPBEXHLevel0X 6" xfId="718" xr:uid="{00000000-0005-0000-0000-000011030000}"/>
    <cellStyle name="SAPBEXHLevel0X 7" xfId="719" xr:uid="{00000000-0005-0000-0000-000012030000}"/>
    <cellStyle name="SAPBEXHLevel0X 8" xfId="930" xr:uid="{00000000-0005-0000-0000-000013030000}"/>
    <cellStyle name="SAPBEXHLevel0X 9" xfId="1001" xr:uid="{35B58482-EC76-4007-B18A-0894FC1136AB}"/>
    <cellStyle name="SAPBEXHLevel1" xfId="720" xr:uid="{00000000-0005-0000-0000-000014030000}"/>
    <cellStyle name="SAPBEXHLevel1 2" xfId="721" xr:uid="{00000000-0005-0000-0000-000015030000}"/>
    <cellStyle name="SAPBEXHLevel1 2 2" xfId="722" xr:uid="{00000000-0005-0000-0000-000016030000}"/>
    <cellStyle name="SAPBEXHLevel1 2 2 2" xfId="723" xr:uid="{00000000-0005-0000-0000-000017030000}"/>
    <cellStyle name="SAPBEXHLevel1 3" xfId="724" xr:uid="{00000000-0005-0000-0000-000018030000}"/>
    <cellStyle name="SAPBEXHLevel1 3 2" xfId="725" xr:uid="{00000000-0005-0000-0000-000019030000}"/>
    <cellStyle name="SAPBEXHLevel1 3 3" xfId="957" xr:uid="{00000000-0005-0000-0000-00001A030000}"/>
    <cellStyle name="SAPBEXHLevel1 4" xfId="726" xr:uid="{00000000-0005-0000-0000-00001B030000}"/>
    <cellStyle name="SAPBEXHLevel1 5" xfId="727" xr:uid="{00000000-0005-0000-0000-00001C030000}"/>
    <cellStyle name="SAPBEXHLevel1 6" xfId="1002" xr:uid="{505BB1E1-80C0-4A80-98DA-8DD6423B1492}"/>
    <cellStyle name="SAPBEXHLevel1X" xfId="728" xr:uid="{00000000-0005-0000-0000-00001D030000}"/>
    <cellStyle name="SAPBEXHLevel1X 2" xfId="729" xr:uid="{00000000-0005-0000-0000-00001E030000}"/>
    <cellStyle name="SAPBEXHLevel1X 2 2" xfId="730" xr:uid="{00000000-0005-0000-0000-00001F030000}"/>
    <cellStyle name="SAPBEXHLevel1X 2 2 2" xfId="731" xr:uid="{00000000-0005-0000-0000-000020030000}"/>
    <cellStyle name="SAPBEXHLevel1X 2 3" xfId="732" xr:uid="{00000000-0005-0000-0000-000021030000}"/>
    <cellStyle name="SAPBEXHLevel1X 2 4" xfId="733" xr:uid="{00000000-0005-0000-0000-000022030000}"/>
    <cellStyle name="SAPBEXHLevel1X 2 5" xfId="1021" xr:uid="{C505DA32-3865-4FD8-B252-267B913EC681}"/>
    <cellStyle name="SAPBEXHLevel1X 3" xfId="734" xr:uid="{00000000-0005-0000-0000-000023030000}"/>
    <cellStyle name="SAPBEXHLevel1X 4" xfId="735" xr:uid="{00000000-0005-0000-0000-000024030000}"/>
    <cellStyle name="SAPBEXHLevel1X 5" xfId="736" xr:uid="{00000000-0005-0000-0000-000025030000}"/>
    <cellStyle name="SAPBEXHLevel1X 6" xfId="737" xr:uid="{00000000-0005-0000-0000-000026030000}"/>
    <cellStyle name="SAPBEXHLevel1X 7" xfId="738" xr:uid="{00000000-0005-0000-0000-000027030000}"/>
    <cellStyle name="SAPBEXHLevel1X 8" xfId="931" xr:uid="{00000000-0005-0000-0000-000028030000}"/>
    <cellStyle name="SAPBEXHLevel1X 9" xfId="1003" xr:uid="{5FED6963-24A8-437A-BB6B-E2A680E219E5}"/>
    <cellStyle name="SAPBEXHLevel2" xfId="739" xr:uid="{00000000-0005-0000-0000-000029030000}"/>
    <cellStyle name="SAPBEXHLevel2 2" xfId="740" xr:uid="{00000000-0005-0000-0000-00002A030000}"/>
    <cellStyle name="SAPBEXHLevel2 2 2" xfId="741" xr:uid="{00000000-0005-0000-0000-00002B030000}"/>
    <cellStyle name="SAPBEXHLevel2 2 2 2" xfId="742" xr:uid="{00000000-0005-0000-0000-00002C030000}"/>
    <cellStyle name="SAPBEXHLevel2 3" xfId="743" xr:uid="{00000000-0005-0000-0000-00002D030000}"/>
    <cellStyle name="SAPBEXHLevel2 3 2" xfId="744" xr:uid="{00000000-0005-0000-0000-00002E030000}"/>
    <cellStyle name="SAPBEXHLevel2 3 3" xfId="958" xr:uid="{00000000-0005-0000-0000-00002F030000}"/>
    <cellStyle name="SAPBEXHLevel2 4" xfId="745" xr:uid="{00000000-0005-0000-0000-000030030000}"/>
    <cellStyle name="SAPBEXHLevel2 5" xfId="746" xr:uid="{00000000-0005-0000-0000-000031030000}"/>
    <cellStyle name="SAPBEXHLevel2 6" xfId="1004" xr:uid="{53377A6E-05B1-4592-9AFD-EA532033689D}"/>
    <cellStyle name="SAPBEXHLevel2X" xfId="747" xr:uid="{00000000-0005-0000-0000-000032030000}"/>
    <cellStyle name="SAPBEXHLevel2X 2" xfId="748" xr:uid="{00000000-0005-0000-0000-000033030000}"/>
    <cellStyle name="SAPBEXHLevel2X 2 2" xfId="749" xr:uid="{00000000-0005-0000-0000-000034030000}"/>
    <cellStyle name="SAPBEXHLevel2X 2 2 2" xfId="750" xr:uid="{00000000-0005-0000-0000-000035030000}"/>
    <cellStyle name="SAPBEXHLevel2X 2 3" xfId="751" xr:uid="{00000000-0005-0000-0000-000036030000}"/>
    <cellStyle name="SAPBEXHLevel2X 2 4" xfId="752" xr:uid="{00000000-0005-0000-0000-000037030000}"/>
    <cellStyle name="SAPBEXHLevel2X 2 5" xfId="1022" xr:uid="{FC060A38-B7B4-4D38-BD95-7196C2E05617}"/>
    <cellStyle name="SAPBEXHLevel2X 3" xfId="753" xr:uid="{00000000-0005-0000-0000-000038030000}"/>
    <cellStyle name="SAPBEXHLevel2X 4" xfId="754" xr:uid="{00000000-0005-0000-0000-000039030000}"/>
    <cellStyle name="SAPBEXHLevel2X 5" xfId="755" xr:uid="{00000000-0005-0000-0000-00003A030000}"/>
    <cellStyle name="SAPBEXHLevel2X 6" xfId="756" xr:uid="{00000000-0005-0000-0000-00003B030000}"/>
    <cellStyle name="SAPBEXHLevel2X 7" xfId="757" xr:uid="{00000000-0005-0000-0000-00003C030000}"/>
    <cellStyle name="SAPBEXHLevel2X 8" xfId="932" xr:uid="{00000000-0005-0000-0000-00003D030000}"/>
    <cellStyle name="SAPBEXHLevel2X 9" xfId="1005" xr:uid="{C3DDCAF5-8EE6-4054-8EE9-5A0528AA73CB}"/>
    <cellStyle name="SAPBEXHLevel3" xfId="758" xr:uid="{00000000-0005-0000-0000-00003E030000}"/>
    <cellStyle name="SAPBEXHLevel3 2" xfId="759" xr:uid="{00000000-0005-0000-0000-00003F030000}"/>
    <cellStyle name="SAPBEXHLevel3 2 2" xfId="760" xr:uid="{00000000-0005-0000-0000-000040030000}"/>
    <cellStyle name="SAPBEXHLevel3 2 2 2" xfId="761" xr:uid="{00000000-0005-0000-0000-000041030000}"/>
    <cellStyle name="SAPBEXHLevel3 2 3" xfId="934" xr:uid="{00000000-0005-0000-0000-000042030000}"/>
    <cellStyle name="SAPBEXHLevel3 3" xfId="762" xr:uid="{00000000-0005-0000-0000-000043030000}"/>
    <cellStyle name="SAPBEXHLevel3 3 2" xfId="763" xr:uid="{00000000-0005-0000-0000-000044030000}"/>
    <cellStyle name="SAPBEXHLevel3 4" xfId="764" xr:uid="{00000000-0005-0000-0000-000045030000}"/>
    <cellStyle name="SAPBEXHLevel3 4 2" xfId="959" xr:uid="{00000000-0005-0000-0000-000046030000}"/>
    <cellStyle name="SAPBEXHLevel3 5" xfId="765" xr:uid="{00000000-0005-0000-0000-000047030000}"/>
    <cellStyle name="SAPBEXHLevel3 6" xfId="933" xr:uid="{00000000-0005-0000-0000-000048030000}"/>
    <cellStyle name="SAPBEXHLevel3X" xfId="766" xr:uid="{00000000-0005-0000-0000-000049030000}"/>
    <cellStyle name="SAPBEXHLevel3X 2" xfId="767" xr:uid="{00000000-0005-0000-0000-00004A030000}"/>
    <cellStyle name="SAPBEXHLevel3X 2 2" xfId="768" xr:uid="{00000000-0005-0000-0000-00004B030000}"/>
    <cellStyle name="SAPBEXHLevel3X 2 2 2" xfId="769" xr:uid="{00000000-0005-0000-0000-00004C030000}"/>
    <cellStyle name="SAPBEXHLevel3X 2 3" xfId="770" xr:uid="{00000000-0005-0000-0000-00004D030000}"/>
    <cellStyle name="SAPBEXHLevel3X 2 4" xfId="771" xr:uid="{00000000-0005-0000-0000-00004E030000}"/>
    <cellStyle name="SAPBEXHLevel3X 2 5" xfId="1023" xr:uid="{BB674809-CC65-40C7-BC06-FBBA8DDB96B4}"/>
    <cellStyle name="SAPBEXHLevel3X 3" xfId="772" xr:uid="{00000000-0005-0000-0000-00004F030000}"/>
    <cellStyle name="SAPBEXHLevel3X 4" xfId="773" xr:uid="{00000000-0005-0000-0000-000050030000}"/>
    <cellStyle name="SAPBEXHLevel3X 5" xfId="774" xr:uid="{00000000-0005-0000-0000-000051030000}"/>
    <cellStyle name="SAPBEXHLevel3X 6" xfId="775" xr:uid="{00000000-0005-0000-0000-000052030000}"/>
    <cellStyle name="SAPBEXHLevel3X 7" xfId="776" xr:uid="{00000000-0005-0000-0000-000053030000}"/>
    <cellStyle name="SAPBEXHLevel3X 8" xfId="935" xr:uid="{00000000-0005-0000-0000-000054030000}"/>
    <cellStyle name="SAPBEXHLevel3X 9" xfId="1007" xr:uid="{C3C1216A-1A2C-4903-B534-B00DDC765F72}"/>
    <cellStyle name="SAPBEXinputData" xfId="777" xr:uid="{00000000-0005-0000-0000-000055030000}"/>
    <cellStyle name="SAPBEXinputData 2" xfId="778" xr:uid="{00000000-0005-0000-0000-000056030000}"/>
    <cellStyle name="SAPBEXinputData 2 2" xfId="779" xr:uid="{00000000-0005-0000-0000-000057030000}"/>
    <cellStyle name="SAPBEXinputData 2 3" xfId="780" xr:uid="{00000000-0005-0000-0000-000058030000}"/>
    <cellStyle name="SAPBEXinputData 2 4" xfId="1024" xr:uid="{BC23FBAF-82E8-4991-831B-FCF14EA819F6}"/>
    <cellStyle name="SAPBEXinputData 3" xfId="781" xr:uid="{00000000-0005-0000-0000-000059030000}"/>
    <cellStyle name="SAPBEXinputData 4" xfId="782" xr:uid="{00000000-0005-0000-0000-00005A030000}"/>
    <cellStyle name="SAPBEXinputData 5" xfId="783" xr:uid="{00000000-0005-0000-0000-00005B030000}"/>
    <cellStyle name="SAPBEXinputData 6" xfId="784" xr:uid="{00000000-0005-0000-0000-00005C030000}"/>
    <cellStyle name="SAPBEXinputData 7" xfId="785" xr:uid="{00000000-0005-0000-0000-00005D030000}"/>
    <cellStyle name="SAPBEXinputData 8" xfId="936" xr:uid="{00000000-0005-0000-0000-00005E030000}"/>
    <cellStyle name="SAPBEXinputData 9" xfId="1008" xr:uid="{CE322EB1-8609-49F1-9D27-293A8E1CE3DB}"/>
    <cellStyle name="SAPBEXItemHeader" xfId="786" xr:uid="{00000000-0005-0000-0000-00005F030000}"/>
    <cellStyle name="SAPBEXresData" xfId="787" xr:uid="{00000000-0005-0000-0000-000060030000}"/>
    <cellStyle name="SAPBEXresData 2" xfId="788" xr:uid="{00000000-0005-0000-0000-000061030000}"/>
    <cellStyle name="SAPBEXresData 2 2" xfId="789" xr:uid="{00000000-0005-0000-0000-000062030000}"/>
    <cellStyle name="SAPBEXresData 2 3" xfId="790" xr:uid="{00000000-0005-0000-0000-000063030000}"/>
    <cellStyle name="SAPBEXresData 2 4" xfId="791" xr:uid="{00000000-0005-0000-0000-000064030000}"/>
    <cellStyle name="SAPBEXresData 3" xfId="792" xr:uid="{00000000-0005-0000-0000-000065030000}"/>
    <cellStyle name="SAPBEXresData 4" xfId="937" xr:uid="{00000000-0005-0000-0000-000066030000}"/>
    <cellStyle name="SAPBEXresData 5" xfId="1009" xr:uid="{734B392D-C640-4C6F-8ECC-71DDB8462F64}"/>
    <cellStyle name="SAPBEXresDataEmph" xfId="793" xr:uid="{00000000-0005-0000-0000-000067030000}"/>
    <cellStyle name="SAPBEXresDataEmph 2" xfId="794" xr:uid="{00000000-0005-0000-0000-000068030000}"/>
    <cellStyle name="SAPBEXresDataEmph 2 2" xfId="795" xr:uid="{00000000-0005-0000-0000-000069030000}"/>
    <cellStyle name="SAPBEXresDataEmph 2 3" xfId="796" xr:uid="{00000000-0005-0000-0000-00006A030000}"/>
    <cellStyle name="SAPBEXresDataEmph 2 4" xfId="797" xr:uid="{00000000-0005-0000-0000-00006B030000}"/>
    <cellStyle name="SAPBEXresDataEmph 3" xfId="798" xr:uid="{00000000-0005-0000-0000-00006C030000}"/>
    <cellStyle name="SAPBEXresDataEmph 4" xfId="938" xr:uid="{00000000-0005-0000-0000-00006D030000}"/>
    <cellStyle name="SAPBEXresDataEmph 5" xfId="1010" xr:uid="{FAA9231D-F802-44B9-92E3-4A9611B767D8}"/>
    <cellStyle name="SAPBEXresItem" xfId="799" xr:uid="{00000000-0005-0000-0000-00006E030000}"/>
    <cellStyle name="SAPBEXresItem 2" xfId="800" xr:uid="{00000000-0005-0000-0000-00006F030000}"/>
    <cellStyle name="SAPBEXresItem 2 2" xfId="801" xr:uid="{00000000-0005-0000-0000-000070030000}"/>
    <cellStyle name="SAPBEXresItem 2 3" xfId="802" xr:uid="{00000000-0005-0000-0000-000071030000}"/>
    <cellStyle name="SAPBEXresItem 2 4" xfId="803" xr:uid="{00000000-0005-0000-0000-000072030000}"/>
    <cellStyle name="SAPBEXresItem 3" xfId="804" xr:uid="{00000000-0005-0000-0000-000073030000}"/>
    <cellStyle name="SAPBEXresItem 4" xfId="939" xr:uid="{00000000-0005-0000-0000-000074030000}"/>
    <cellStyle name="SAPBEXresItem 5" xfId="1011" xr:uid="{A74B44A0-7B61-4FAE-AD04-B7EFCA6B7ECC}"/>
    <cellStyle name="SAPBEXresItemX" xfId="805" xr:uid="{00000000-0005-0000-0000-000075030000}"/>
    <cellStyle name="SAPBEXresItemX 2" xfId="806" xr:uid="{00000000-0005-0000-0000-000076030000}"/>
    <cellStyle name="SAPBEXresItemX 2 2" xfId="807" xr:uid="{00000000-0005-0000-0000-000077030000}"/>
    <cellStyle name="SAPBEXresItemX 2 3" xfId="808" xr:uid="{00000000-0005-0000-0000-000078030000}"/>
    <cellStyle name="SAPBEXresItemX 2 4" xfId="809" xr:uid="{00000000-0005-0000-0000-000079030000}"/>
    <cellStyle name="SAPBEXresItemX 3" xfId="810" xr:uid="{00000000-0005-0000-0000-00007A030000}"/>
    <cellStyle name="SAPBEXresItemX 4" xfId="940" xr:uid="{00000000-0005-0000-0000-00007B030000}"/>
    <cellStyle name="SAPBEXresItemX 5" xfId="1012" xr:uid="{6CB71B16-4849-4F85-BF89-8CB60151EC30}"/>
    <cellStyle name="SAPBEXstdData" xfId="811" xr:uid="{00000000-0005-0000-0000-00007C030000}"/>
    <cellStyle name="SAPBEXstdData 2" xfId="812" xr:uid="{00000000-0005-0000-0000-00007D030000}"/>
    <cellStyle name="SAPBEXstdData 2 2" xfId="813" xr:uid="{00000000-0005-0000-0000-00007E030000}"/>
    <cellStyle name="SAPBEXstdData 2 2 2" xfId="942" xr:uid="{00000000-0005-0000-0000-00007F030000}"/>
    <cellStyle name="SAPBEXstdData 2 3" xfId="941" xr:uid="{00000000-0005-0000-0000-000080030000}"/>
    <cellStyle name="SAPBEXstdData 3" xfId="814" xr:uid="{00000000-0005-0000-0000-000081030000}"/>
    <cellStyle name="SAPBEXstdData 4" xfId="815" xr:uid="{00000000-0005-0000-0000-000082030000}"/>
    <cellStyle name="SAPBEXstdData 5" xfId="816" xr:uid="{00000000-0005-0000-0000-000083030000}"/>
    <cellStyle name="SAPBEXstdData_2009 g _150609" xfId="817" xr:uid="{00000000-0005-0000-0000-000084030000}"/>
    <cellStyle name="SAPBEXstdDataEmph" xfId="818" xr:uid="{00000000-0005-0000-0000-000085030000}"/>
    <cellStyle name="SAPBEXstdDataEmph 2" xfId="819" xr:uid="{00000000-0005-0000-0000-000086030000}"/>
    <cellStyle name="SAPBEXstdDataEmph 2 2" xfId="820" xr:uid="{00000000-0005-0000-0000-000087030000}"/>
    <cellStyle name="SAPBEXstdDataEmph 2 3" xfId="821" xr:uid="{00000000-0005-0000-0000-000088030000}"/>
    <cellStyle name="SAPBEXstdDataEmph 2 4" xfId="822" xr:uid="{00000000-0005-0000-0000-000089030000}"/>
    <cellStyle name="SAPBEXstdDataEmph 3" xfId="823" xr:uid="{00000000-0005-0000-0000-00008A030000}"/>
    <cellStyle name="SAPBEXstdDataEmph 4" xfId="1013" xr:uid="{36D7EBC5-5662-4E8E-AD18-4F1B987080CE}"/>
    <cellStyle name="SAPBEXstdItem" xfId="824" xr:uid="{00000000-0005-0000-0000-00008B030000}"/>
    <cellStyle name="SAPBEXstdItem 2" xfId="825" xr:uid="{00000000-0005-0000-0000-00008C030000}"/>
    <cellStyle name="SAPBEXstdItem 2 2" xfId="826" xr:uid="{00000000-0005-0000-0000-00008D030000}"/>
    <cellStyle name="SAPBEXstdItem 2 3" xfId="827" xr:uid="{00000000-0005-0000-0000-00008E030000}"/>
    <cellStyle name="SAPBEXstdItem 2 4" xfId="828" xr:uid="{00000000-0005-0000-0000-00008F030000}"/>
    <cellStyle name="SAPBEXstdItem 3" xfId="829" xr:uid="{00000000-0005-0000-0000-000090030000}"/>
    <cellStyle name="SAPBEXstdItem 3 2" xfId="830" xr:uid="{00000000-0005-0000-0000-000091030000}"/>
    <cellStyle name="SAPBEXstdItem 3 3" xfId="960" xr:uid="{00000000-0005-0000-0000-000092030000}"/>
    <cellStyle name="SAPBEXstdItem 4" xfId="831" xr:uid="{00000000-0005-0000-0000-000093030000}"/>
    <cellStyle name="SAPBEXstdItem 5" xfId="832" xr:uid="{00000000-0005-0000-0000-000094030000}"/>
    <cellStyle name="SAPBEXstdItem 6" xfId="943" xr:uid="{00000000-0005-0000-0000-000095030000}"/>
    <cellStyle name="SAPBEXstdItem_FMLikp03_081208_15_aprrez" xfId="833" xr:uid="{00000000-0005-0000-0000-000096030000}"/>
    <cellStyle name="SAPBEXstdItemX" xfId="834" xr:uid="{00000000-0005-0000-0000-000097030000}"/>
    <cellStyle name="SAPBEXstdItemX 2" xfId="835" xr:uid="{00000000-0005-0000-0000-000098030000}"/>
    <cellStyle name="SAPBEXstdItemX 2 2" xfId="836" xr:uid="{00000000-0005-0000-0000-000099030000}"/>
    <cellStyle name="SAPBEXstdItemX 2 3" xfId="837" xr:uid="{00000000-0005-0000-0000-00009A030000}"/>
    <cellStyle name="SAPBEXstdItemX 2 4" xfId="838" xr:uid="{00000000-0005-0000-0000-00009B030000}"/>
    <cellStyle name="SAPBEXstdItemX 3" xfId="839" xr:uid="{00000000-0005-0000-0000-00009C030000}"/>
    <cellStyle name="SAPBEXstdItemX 4" xfId="944" xr:uid="{00000000-0005-0000-0000-00009D030000}"/>
    <cellStyle name="SAPBEXstdItemX 5" xfId="1014" xr:uid="{DBFD9777-6D58-46E0-A553-F13DCF9E6220}"/>
    <cellStyle name="SAPBEXtitle" xfId="840" xr:uid="{00000000-0005-0000-0000-00009E030000}"/>
    <cellStyle name="SAPBEXtitle 2" xfId="841" xr:uid="{00000000-0005-0000-0000-00009F030000}"/>
    <cellStyle name="SAPBEXtitle 2 2" xfId="842" xr:uid="{00000000-0005-0000-0000-0000A0030000}"/>
    <cellStyle name="SAPBEXtitle 2 3" xfId="843" xr:uid="{00000000-0005-0000-0000-0000A1030000}"/>
    <cellStyle name="SAPBEXtitle 3" xfId="844" xr:uid="{00000000-0005-0000-0000-0000A2030000}"/>
    <cellStyle name="SAPBEXtitle 4" xfId="845" xr:uid="{00000000-0005-0000-0000-0000A3030000}"/>
    <cellStyle name="SAPBEXtitle 5" xfId="846" xr:uid="{00000000-0005-0000-0000-0000A4030000}"/>
    <cellStyle name="SAPBEXtitle 6" xfId="847" xr:uid="{00000000-0005-0000-0000-0000A5030000}"/>
    <cellStyle name="SAPBEXtitle 7" xfId="848" xr:uid="{00000000-0005-0000-0000-0000A6030000}"/>
    <cellStyle name="SAPBEXunassignedItem" xfId="849" xr:uid="{00000000-0005-0000-0000-0000A7030000}"/>
    <cellStyle name="SAPBEXundefined" xfId="850" xr:uid="{00000000-0005-0000-0000-0000A8030000}"/>
    <cellStyle name="SAPBEXundefined 2" xfId="851" xr:uid="{00000000-0005-0000-0000-0000A9030000}"/>
    <cellStyle name="SAPBEXundefined 2 2" xfId="852" xr:uid="{00000000-0005-0000-0000-0000AA030000}"/>
    <cellStyle name="SAPBEXundefined 2 3" xfId="853" xr:uid="{00000000-0005-0000-0000-0000AB030000}"/>
    <cellStyle name="SAPBEXundefined 2 4" xfId="854" xr:uid="{00000000-0005-0000-0000-0000AC030000}"/>
    <cellStyle name="SAPBEXundefined 3" xfId="855" xr:uid="{00000000-0005-0000-0000-0000AD030000}"/>
    <cellStyle name="SAPBEXundefined 4" xfId="856" xr:uid="{00000000-0005-0000-0000-0000AE030000}"/>
    <cellStyle name="SAPBEXundefined 5" xfId="857" xr:uid="{00000000-0005-0000-0000-0000AF030000}"/>
    <cellStyle name="SAPBEXundefined 6" xfId="1015" xr:uid="{736CBF74-F726-4495-8EF7-C68B13591ADD}"/>
    <cellStyle name="Sheet Title" xfId="858" xr:uid="{00000000-0005-0000-0000-0000B0030000}"/>
    <cellStyle name="Skaitli" xfId="859" xr:uid="{00000000-0005-0000-0000-0000B1030000}"/>
    <cellStyle name="Skaitli,0" xfId="860" xr:uid="{00000000-0005-0000-0000-0000B2030000}"/>
    <cellStyle name="Slikts 2" xfId="945" xr:uid="{00000000-0005-0000-0000-0000B3030000}"/>
    <cellStyle name="Stils 1" xfId="861" xr:uid="{00000000-0005-0000-0000-0000B4030000}"/>
    <cellStyle name="Style 1" xfId="862" xr:uid="{00000000-0005-0000-0000-0000B5030000}"/>
    <cellStyle name="Title 2" xfId="863" xr:uid="{00000000-0005-0000-0000-0000B6030000}"/>
    <cellStyle name="Title 2 2" xfId="864" xr:uid="{00000000-0005-0000-0000-0000B7030000}"/>
    <cellStyle name="Title 2 3" xfId="865" xr:uid="{00000000-0005-0000-0000-0000B8030000}"/>
    <cellStyle name="Total 2" xfId="866" xr:uid="{00000000-0005-0000-0000-0000B9030000}"/>
    <cellStyle name="Total 2 2" xfId="867" xr:uid="{00000000-0005-0000-0000-0000BA030000}"/>
    <cellStyle name="Total 3" xfId="1017" xr:uid="{8ED41347-3885-4160-ABE0-6F31C266A2A6}"/>
    <cellStyle name="V?st." xfId="868" xr:uid="{00000000-0005-0000-0000-0000BB030000}"/>
    <cellStyle name="V?st. 2" xfId="869" xr:uid="{00000000-0005-0000-0000-0000BC030000}"/>
    <cellStyle name="V?st. 3" xfId="870" xr:uid="{00000000-0005-0000-0000-0000BD030000}"/>
    <cellStyle name="Væst." xfId="871" xr:uid="{00000000-0005-0000-0000-0000BE030000}"/>
    <cellStyle name="Vęst." xfId="873" xr:uid="{00000000-0005-0000-0000-0000BF030000}"/>
    <cellStyle name="Vēst." xfId="872" xr:uid="{00000000-0005-0000-0000-0000C0030000}"/>
    <cellStyle name="Vēst. 2" xfId="874" xr:uid="{00000000-0005-0000-0000-0000C1030000}"/>
    <cellStyle name="Virsraksts 1 2" xfId="946" xr:uid="{00000000-0005-0000-0000-0000C2030000}"/>
    <cellStyle name="Virsraksts 2 2" xfId="947" xr:uid="{00000000-0005-0000-0000-0000C3030000}"/>
    <cellStyle name="Virsraksts 3 2" xfId="950" xr:uid="{00000000-0005-0000-0000-0000C4030000}"/>
    <cellStyle name="Virsraksts 3 3" xfId="948" xr:uid="{00000000-0005-0000-0000-0000C5030000}"/>
    <cellStyle name="Virsraksts 4 2" xfId="949" xr:uid="{00000000-0005-0000-0000-0000C6030000}"/>
    <cellStyle name="Warning Text 2" xfId="875" xr:uid="{00000000-0005-0000-0000-0000C7030000}"/>
    <cellStyle name="Warning Text 2 2" xfId="876" xr:uid="{00000000-0005-0000-0000-0000C8030000}"/>
    <cellStyle name="Warning Text 2 3" xfId="877" xr:uid="{00000000-0005-0000-0000-0000C9030000}"/>
    <cellStyle name="Warning Text 3" xfId="878" xr:uid="{00000000-0005-0000-0000-0000CA030000}"/>
  </cellStyles>
  <dxfs count="0"/>
  <tableStyles count="0" defaultTableStyle="TableStyleMedium9" defaultPivotStyle="PivotStyleLight16"/>
  <colors>
    <mruColors>
      <color rgb="FFFFFFCC"/>
      <color rgb="FF0000FF"/>
      <color rgb="FFCCFFCC"/>
      <color rgb="FFFF9900"/>
      <color rgb="FF009900"/>
      <color rgb="FF99FF99"/>
      <color rgb="FFFFFF99"/>
      <color rgb="FFCCFF99"/>
      <color rgb="FFFFCC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143"/>
  <sheetViews>
    <sheetView tabSelected="1" zoomScaleNormal="100" workbookViewId="0">
      <selection activeCell="M11" sqref="M11"/>
    </sheetView>
  </sheetViews>
  <sheetFormatPr defaultRowHeight="12.5"/>
  <cols>
    <col min="2" max="2" width="22.08984375" customWidth="1"/>
    <col min="3" max="15" width="12.6328125" customWidth="1"/>
    <col min="16" max="16" width="7.453125" customWidth="1"/>
    <col min="17" max="17" width="15" customWidth="1"/>
    <col min="18" max="20" width="12.6328125" customWidth="1"/>
  </cols>
  <sheetData>
    <row r="2" spans="1:20" ht="20">
      <c r="B2" s="117" t="s">
        <v>243</v>
      </c>
    </row>
    <row r="3" spans="1:20">
      <c r="L3" s="356"/>
    </row>
    <row r="4" spans="1:20" ht="38.25" customHeight="1">
      <c r="B4" s="473" t="s">
        <v>181</v>
      </c>
      <c r="C4" s="474"/>
      <c r="D4" s="464"/>
      <c r="E4" s="475" t="s">
        <v>186</v>
      </c>
      <c r="F4" s="476"/>
      <c r="H4" s="460"/>
      <c r="I4" s="464"/>
      <c r="J4" s="464"/>
      <c r="K4" s="119" t="s">
        <v>191</v>
      </c>
      <c r="M4" s="121"/>
      <c r="N4" s="121"/>
    </row>
    <row r="5" spans="1:20" ht="15.5">
      <c r="B5" s="477" t="s">
        <v>125</v>
      </c>
      <c r="C5" s="478"/>
      <c r="D5" s="479"/>
      <c r="E5" s="480">
        <v>1</v>
      </c>
      <c r="F5" s="481"/>
      <c r="H5" s="458" t="s">
        <v>192</v>
      </c>
      <c r="I5" s="459"/>
      <c r="J5" s="460"/>
      <c r="K5" s="465">
        <f>K16</f>
        <v>438.37244071447554</v>
      </c>
      <c r="N5" s="452" t="s">
        <v>239</v>
      </c>
      <c r="O5" s="453"/>
      <c r="P5" s="453"/>
      <c r="Q5" s="454">
        <v>35821976</v>
      </c>
      <c r="T5" s="121"/>
    </row>
    <row r="6" spans="1:20" ht="15.5">
      <c r="B6" s="482" t="s">
        <v>182</v>
      </c>
      <c r="C6" s="483"/>
      <c r="D6" s="484"/>
      <c r="E6" s="485">
        <v>2.34</v>
      </c>
      <c r="F6" s="486"/>
      <c r="H6" s="461"/>
      <c r="I6" s="461"/>
      <c r="J6" s="460"/>
      <c r="K6" s="460"/>
      <c r="N6" s="452" t="s">
        <v>236</v>
      </c>
      <c r="O6" s="455"/>
      <c r="P6" s="453"/>
      <c r="Q6" s="456">
        <v>148060368</v>
      </c>
    </row>
    <row r="7" spans="1:20" ht="15.5">
      <c r="B7" s="487" t="s">
        <v>183</v>
      </c>
      <c r="C7" s="488"/>
      <c r="D7" s="484"/>
      <c r="E7" s="485">
        <v>3.26</v>
      </c>
      <c r="F7" s="486"/>
      <c r="H7" s="458" t="s">
        <v>193</v>
      </c>
      <c r="I7" s="459"/>
      <c r="J7" s="460"/>
      <c r="K7" s="465">
        <f>MAX(K18:K26,K28:K137)</f>
        <v>942.67360985868402</v>
      </c>
      <c r="N7" s="489" t="s">
        <v>123</v>
      </c>
      <c r="O7" s="490"/>
      <c r="P7" s="491"/>
      <c r="Q7" s="457">
        <f>Q5+Q6</f>
        <v>183882344</v>
      </c>
    </row>
    <row r="8" spans="1:20" ht="15.5">
      <c r="B8" s="482" t="s">
        <v>184</v>
      </c>
      <c r="C8" s="483"/>
      <c r="D8" s="484"/>
      <c r="E8" s="485">
        <v>0.74</v>
      </c>
      <c r="F8" s="486"/>
      <c r="H8" s="461"/>
      <c r="I8" s="461"/>
      <c r="J8" s="460"/>
      <c r="K8" s="460"/>
      <c r="M8" s="9"/>
      <c r="N8" s="9"/>
      <c r="O8" s="9"/>
      <c r="P8" s="9"/>
      <c r="Q8" s="216"/>
    </row>
    <row r="9" spans="1:20" ht="18.5">
      <c r="B9" s="492" t="s">
        <v>185</v>
      </c>
      <c r="C9" s="493"/>
      <c r="D9" s="494"/>
      <c r="E9" s="495">
        <v>1.52</v>
      </c>
      <c r="F9" s="496"/>
      <c r="H9" s="469" t="s">
        <v>180</v>
      </c>
      <c r="I9" s="469"/>
      <c r="J9" s="469"/>
      <c r="K9" s="92">
        <f>Q7</f>
        <v>183882344</v>
      </c>
      <c r="M9" s="9"/>
      <c r="N9" s="170"/>
      <c r="O9" s="411"/>
      <c r="P9" s="9"/>
    </row>
    <row r="10" spans="1:20" ht="12.75" customHeight="1">
      <c r="L10" s="121"/>
      <c r="M10" s="9"/>
      <c r="N10" s="170"/>
      <c r="O10" s="411"/>
      <c r="P10" s="411"/>
    </row>
    <row r="11" spans="1:20" ht="13">
      <c r="D11" s="397"/>
      <c r="E11" s="121"/>
      <c r="F11" s="121"/>
      <c r="K11" s="9"/>
      <c r="L11" s="170"/>
      <c r="M11" s="425"/>
      <c r="N11" s="9"/>
      <c r="O11" s="9"/>
      <c r="P11" s="9"/>
      <c r="Q11" s="216"/>
    </row>
    <row r="12" spans="1:20" ht="13.5" thickBot="1">
      <c r="C12" s="170"/>
      <c r="D12" s="296"/>
      <c r="E12" s="296"/>
      <c r="F12" s="296"/>
      <c r="G12" s="296"/>
      <c r="H12" s="296"/>
      <c r="K12" s="14"/>
      <c r="L12" s="170"/>
      <c r="M12" s="170"/>
      <c r="N12" s="121"/>
    </row>
    <row r="13" spans="1:20" ht="14.5" thickBot="1">
      <c r="A13" s="34"/>
      <c r="B13" s="34"/>
      <c r="C13" s="310"/>
      <c r="D13" s="470" t="s">
        <v>208</v>
      </c>
      <c r="E13" s="471"/>
      <c r="F13" s="471"/>
      <c r="G13" s="471"/>
      <c r="H13" s="472"/>
      <c r="I13" s="40"/>
      <c r="Q13" s="466" t="s">
        <v>235</v>
      </c>
      <c r="R13" s="467"/>
      <c r="S13" s="468"/>
    </row>
    <row r="14" spans="1:20" ht="76.5" customHeight="1" thickBot="1">
      <c r="A14" s="63"/>
      <c r="B14" s="63"/>
      <c r="C14" s="63" t="s">
        <v>126</v>
      </c>
      <c r="D14" s="297" t="s">
        <v>125</v>
      </c>
      <c r="E14" s="297" t="s">
        <v>127</v>
      </c>
      <c r="F14" s="298" t="s">
        <v>128</v>
      </c>
      <c r="G14" s="205" t="s">
        <v>129</v>
      </c>
      <c r="H14" s="178" t="s">
        <v>187</v>
      </c>
      <c r="I14" s="65" t="s">
        <v>130</v>
      </c>
      <c r="J14" s="118" t="s">
        <v>188</v>
      </c>
      <c r="K14" s="118" t="s">
        <v>189</v>
      </c>
      <c r="L14" s="120" t="s">
        <v>190</v>
      </c>
      <c r="M14" s="188" t="s">
        <v>194</v>
      </c>
      <c r="N14" s="175" t="s">
        <v>218</v>
      </c>
      <c r="O14" s="186" t="s">
        <v>217</v>
      </c>
      <c r="P14" s="165"/>
      <c r="Q14" s="300" t="s">
        <v>237</v>
      </c>
      <c r="R14" s="462" t="s">
        <v>238</v>
      </c>
      <c r="S14" s="463"/>
    </row>
    <row r="15" spans="1:20" ht="14" thickBot="1">
      <c r="A15" s="127"/>
      <c r="B15" s="127"/>
      <c r="C15" s="128"/>
      <c r="D15" s="128"/>
      <c r="E15" s="128"/>
      <c r="F15" s="128"/>
      <c r="G15" s="128"/>
      <c r="H15" s="19"/>
      <c r="I15" s="129"/>
      <c r="J15" s="126"/>
      <c r="K15" s="126"/>
      <c r="L15" s="126"/>
      <c r="M15" s="189"/>
      <c r="N15" s="126"/>
      <c r="O15" s="126"/>
      <c r="P15" s="166"/>
      <c r="Q15" s="126"/>
      <c r="R15" s="131" t="s">
        <v>205</v>
      </c>
      <c r="S15" s="130" t="s">
        <v>206</v>
      </c>
    </row>
    <row r="16" spans="1:20" ht="13.5" thickBot="1">
      <c r="A16" s="41"/>
      <c r="B16" s="42" t="s">
        <v>131</v>
      </c>
      <c r="C16" s="42">
        <f>C139</f>
        <v>1579963392.0000014</v>
      </c>
      <c r="D16" s="42">
        <f t="shared" ref="D16:M16" si="0">D139</f>
        <v>2095549</v>
      </c>
      <c r="E16" s="42">
        <f t="shared" si="0"/>
        <v>151683</v>
      </c>
      <c r="F16" s="42">
        <f t="shared" si="0"/>
        <v>223819</v>
      </c>
      <c r="G16" s="42">
        <f t="shared" si="0"/>
        <v>440369</v>
      </c>
      <c r="H16" s="42">
        <f>H139</f>
        <v>64570.687011000009</v>
      </c>
      <c r="I16" s="42">
        <f t="shared" si="0"/>
        <v>753.96155947677744</v>
      </c>
      <c r="J16" s="42">
        <f t="shared" si="0"/>
        <v>3604157.6642567194</v>
      </c>
      <c r="K16" s="42">
        <f t="shared" si="0"/>
        <v>438.37244071447554</v>
      </c>
      <c r="L16" s="183">
        <f t="shared" si="0"/>
        <v>183882344.00000033</v>
      </c>
      <c r="M16" s="190">
        <f t="shared" si="0"/>
        <v>1763845736.0000014</v>
      </c>
      <c r="N16" s="171">
        <f>M16/J16</f>
        <v>489.39194683198104</v>
      </c>
      <c r="O16" s="136">
        <f>M16/D16</f>
        <v>841.71056653888854</v>
      </c>
      <c r="P16" s="167"/>
      <c r="Q16" s="412">
        <f t="shared" ref="Q16" si="1">Q139</f>
        <v>1679452737.2519994</v>
      </c>
      <c r="R16" s="171">
        <f>M16-Q16</f>
        <v>84392998.748002052</v>
      </c>
      <c r="S16" s="333">
        <f>M16/Q16-1</f>
        <v>5.0250296942615957E-2</v>
      </c>
    </row>
    <row r="17" spans="1:21" ht="13">
      <c r="A17" s="38"/>
      <c r="B17" s="38"/>
      <c r="C17" s="43"/>
      <c r="D17" s="43"/>
      <c r="E17" s="43"/>
      <c r="F17" s="43"/>
      <c r="G17" s="43"/>
      <c r="H17" s="19"/>
      <c r="I17" s="43"/>
      <c r="L17" s="182"/>
      <c r="M17" s="189"/>
      <c r="N17" s="312"/>
      <c r="O17" s="313"/>
      <c r="P17" s="166"/>
      <c r="Q17" s="301"/>
      <c r="R17" s="302"/>
      <c r="S17" s="334"/>
    </row>
    <row r="18" spans="1:21" ht="14">
      <c r="A18" s="60">
        <v>1</v>
      </c>
      <c r="B18" s="408" t="s">
        <v>2</v>
      </c>
      <c r="C18" s="416">
        <f>Vertetie_ienemumi!I6</f>
        <v>39231627.678179145</v>
      </c>
      <c r="D18" s="93">
        <f>Iedzivotaju_skaits_struktura!C5</f>
        <v>91913</v>
      </c>
      <c r="E18" s="93">
        <f>Iedzivotaju_skaits_struktura!D5</f>
        <v>6335</v>
      </c>
      <c r="F18" s="94">
        <f>Iedzivotaju_skaits_struktura!E5</f>
        <v>9509</v>
      </c>
      <c r="G18" s="93">
        <f>Iedzivotaju_skaits_struktura!F5</f>
        <v>21135</v>
      </c>
      <c r="H18" s="36">
        <v>72.356297999999995</v>
      </c>
      <c r="I18" s="36">
        <f>C18/D18</f>
        <v>426.83437248462292</v>
      </c>
      <c r="J18" s="36">
        <f>D18+($E$6*E18)+($E$7*F18)+($E$8*G18)+($E$9*H18)</f>
        <v>153486.12157295999</v>
      </c>
      <c r="K18" s="36">
        <f>C18/J18</f>
        <v>255.60374629396247</v>
      </c>
      <c r="L18" s="417">
        <f>(0.6*($K$16-K18)+$K$9/$J$16*($K$7-K18)/($K$7-$K$5))*J18</f>
        <v>27500292.353612203</v>
      </c>
      <c r="M18" s="413">
        <f>C18+L18</f>
        <v>66731920.031791344</v>
      </c>
      <c r="N18" s="234">
        <f t="shared" ref="N18:N49" si="2">M18/J18</f>
        <v>434.77494478267971</v>
      </c>
      <c r="O18" s="180">
        <f>M18/D18</f>
        <v>726.03353205521898</v>
      </c>
      <c r="P18" s="167"/>
      <c r="Q18" s="164">
        <v>63569483.912681893</v>
      </c>
      <c r="R18" s="204">
        <f>M18-Q18</f>
        <v>3162436.1191094518</v>
      </c>
      <c r="S18" s="331">
        <f>M18/Q18-1</f>
        <v>4.9747707932525032E-2</v>
      </c>
      <c r="T18" s="121"/>
      <c r="U18" s="296"/>
    </row>
    <row r="19" spans="1:21" ht="14">
      <c r="A19" s="30">
        <v>2</v>
      </c>
      <c r="B19" s="31" t="s">
        <v>3</v>
      </c>
      <c r="C19" s="418">
        <f>Vertetie_ienemumi!I7</f>
        <v>11871389.632460814</v>
      </c>
      <c r="D19" s="95">
        <f>Iedzivotaju_skaits_struktura!C6</f>
        <v>23500</v>
      </c>
      <c r="E19" s="95">
        <f>Iedzivotaju_skaits_struktura!D6</f>
        <v>1718</v>
      </c>
      <c r="F19" s="419">
        <f>Iedzivotaju_skaits_struktura!E6</f>
        <v>2684</v>
      </c>
      <c r="G19" s="95">
        <f>Iedzivotaju_skaits_struktura!F6</f>
        <v>4938</v>
      </c>
      <c r="H19" s="37">
        <v>25.442086</v>
      </c>
      <c r="I19" s="37">
        <f t="shared" ref="I19:I82" si="3">C19/D19</f>
        <v>505.16551627492828</v>
      </c>
      <c r="J19" s="37">
        <f t="shared" ref="J19:J26" si="4">D19+($E$6*E19)+($E$7*F19)+($E$8*G19)+($E$9*H19)</f>
        <v>39962.751970720004</v>
      </c>
      <c r="K19" s="37">
        <f t="shared" ref="K19:K82" si="5">C19/J19</f>
        <v>297.06136457165837</v>
      </c>
      <c r="L19" s="420">
        <f t="shared" ref="L19:L26" si="6">(0.6*($K$16-K19)+$K$9/$J$16*($K$7-K19)/($K$7-$K$5))*J19</f>
        <v>5998505.507090779</v>
      </c>
      <c r="M19" s="414">
        <f t="shared" ref="M19:M82" si="7">C19+L19</f>
        <v>17869895.139551595</v>
      </c>
      <c r="N19" s="229">
        <f t="shared" si="2"/>
        <v>447.16377772593211</v>
      </c>
      <c r="O19" s="179">
        <f t="shared" ref="O19:O82" si="8">M19/D19</f>
        <v>760.42106976815296</v>
      </c>
      <c r="P19" s="167"/>
      <c r="Q19" s="164">
        <v>16869713.892731655</v>
      </c>
      <c r="R19" s="204">
        <f t="shared" ref="R19:R26" si="9">M19-Q19</f>
        <v>1000181.2468199395</v>
      </c>
      <c r="S19" s="331">
        <f t="shared" ref="S19:S49" si="10">M19/Q19-1</f>
        <v>5.9288572004227547E-2</v>
      </c>
      <c r="T19" s="121"/>
      <c r="U19" s="296"/>
    </row>
    <row r="20" spans="1:21" ht="14">
      <c r="A20" s="30">
        <v>3</v>
      </c>
      <c r="B20" s="31" t="s">
        <v>4</v>
      </c>
      <c r="C20" s="418">
        <f>Vertetie_ienemumi!I8</f>
        <v>42350346.553355619</v>
      </c>
      <c r="D20" s="95">
        <f>Iedzivotaju_skaits_struktura!C7</f>
        <v>60804</v>
      </c>
      <c r="E20" s="95">
        <f>Iedzivotaju_skaits_struktura!D7</f>
        <v>5113</v>
      </c>
      <c r="F20" s="419">
        <f>Iedzivotaju_skaits_struktura!E7</f>
        <v>7276</v>
      </c>
      <c r="G20" s="95">
        <f>Iedzivotaju_skaits_struktura!F7</f>
        <v>12042</v>
      </c>
      <c r="H20" s="37">
        <v>60.507382999999997</v>
      </c>
      <c r="I20" s="37">
        <f t="shared" si="3"/>
        <v>696.50592976375924</v>
      </c>
      <c r="J20" s="37">
        <f t="shared" si="4"/>
        <v>105491.23122216</v>
      </c>
      <c r="K20" s="37">
        <f t="shared" si="5"/>
        <v>401.45845358622847</v>
      </c>
      <c r="L20" s="420">
        <f t="shared" si="6"/>
        <v>8112533.0156235658</v>
      </c>
      <c r="M20" s="414">
        <f t="shared" si="7"/>
        <v>50462879.568979189</v>
      </c>
      <c r="N20" s="229">
        <f t="shared" si="2"/>
        <v>478.36089297987746</v>
      </c>
      <c r="O20" s="179">
        <f t="shared" si="8"/>
        <v>829.92697139956567</v>
      </c>
      <c r="P20" s="167"/>
      <c r="Q20" s="164">
        <v>47915794.731859259</v>
      </c>
      <c r="R20" s="204">
        <f t="shared" si="9"/>
        <v>2547084.8371199295</v>
      </c>
      <c r="S20" s="331">
        <f t="shared" si="10"/>
        <v>5.3157520424603755E-2</v>
      </c>
      <c r="T20" s="121"/>
      <c r="U20" s="296"/>
    </row>
    <row r="21" spans="1:21" ht="14">
      <c r="A21" s="30">
        <v>4</v>
      </c>
      <c r="B21" s="31" t="s">
        <v>5</v>
      </c>
      <c r="C21" s="418">
        <f>Vertetie_ienemumi!I9</f>
        <v>61725407.855402052</v>
      </c>
      <c r="D21" s="95">
        <f>Iedzivotaju_skaits_struktura!C8</f>
        <v>57145</v>
      </c>
      <c r="E21" s="95">
        <f>Iedzivotaju_skaits_struktura!D8</f>
        <v>3752</v>
      </c>
      <c r="F21" s="419">
        <f>Iedzivotaju_skaits_struktura!E8</f>
        <v>5873</v>
      </c>
      <c r="G21" s="95">
        <f>Iedzivotaju_skaits_struktura!F8</f>
        <v>12609</v>
      </c>
      <c r="H21" s="37">
        <v>101.28198500000001</v>
      </c>
      <c r="I21" s="37">
        <f t="shared" si="3"/>
        <v>1080.1541316895975</v>
      </c>
      <c r="J21" s="37">
        <f t="shared" si="4"/>
        <v>94555.268617199996</v>
      </c>
      <c r="K21" s="37">
        <f t="shared" si="5"/>
        <v>652.7971286855817</v>
      </c>
      <c r="L21" s="420">
        <f t="shared" si="6"/>
        <v>-9392021.5461990908</v>
      </c>
      <c r="M21" s="414">
        <f t="shared" si="7"/>
        <v>52333386.309202962</v>
      </c>
      <c r="N21" s="229">
        <f t="shared" si="2"/>
        <v>553.46874980674852</v>
      </c>
      <c r="O21" s="179">
        <f t="shared" si="8"/>
        <v>915.79991791412999</v>
      </c>
      <c r="P21" s="167"/>
      <c r="Q21" s="164">
        <v>50707075.462251581</v>
      </c>
      <c r="R21" s="204">
        <f t="shared" si="9"/>
        <v>1626310.8469513804</v>
      </c>
      <c r="S21" s="331">
        <f t="shared" si="10"/>
        <v>3.2072661105491562E-2</v>
      </c>
      <c r="T21" s="121"/>
      <c r="U21" s="296"/>
    </row>
    <row r="22" spans="1:21" ht="14">
      <c r="A22" s="30">
        <v>5</v>
      </c>
      <c r="B22" s="31" t="s">
        <v>6</v>
      </c>
      <c r="C22" s="418">
        <f>Vertetie_ienemumi!I10</f>
        <v>42235858.268765986</v>
      </c>
      <c r="D22" s="95">
        <f>Iedzivotaju_skaits_struktura!C9</f>
        <v>76618</v>
      </c>
      <c r="E22" s="95">
        <f>Iedzivotaju_skaits_struktura!D9</f>
        <v>5859</v>
      </c>
      <c r="F22" s="419">
        <f>Iedzivotaju_skaits_struktura!E9</f>
        <v>8847</v>
      </c>
      <c r="G22" s="95">
        <f>Iedzivotaju_skaits_struktura!F9</f>
        <v>16496</v>
      </c>
      <c r="H22" s="37">
        <v>68.029325999999998</v>
      </c>
      <c r="I22" s="37">
        <f t="shared" si="3"/>
        <v>551.25242460996094</v>
      </c>
      <c r="J22" s="37">
        <f t="shared" si="4"/>
        <v>131479.72457552</v>
      </c>
      <c r="K22" s="37">
        <f t="shared" si="5"/>
        <v>321.2347638019757</v>
      </c>
      <c r="L22" s="420">
        <f t="shared" si="6"/>
        <v>17506891.057241488</v>
      </c>
      <c r="M22" s="414">
        <f t="shared" si="7"/>
        <v>59742749.32600747</v>
      </c>
      <c r="N22" s="229">
        <f t="shared" si="2"/>
        <v>454.38754544767943</v>
      </c>
      <c r="O22" s="179">
        <f t="shared" si="8"/>
        <v>779.74822268928278</v>
      </c>
      <c r="P22" s="167"/>
      <c r="Q22" s="164">
        <v>56336456.716997683</v>
      </c>
      <c r="R22" s="204">
        <f t="shared" si="9"/>
        <v>3406292.6090097874</v>
      </c>
      <c r="S22" s="331">
        <f t="shared" si="10"/>
        <v>6.0463380331515326E-2</v>
      </c>
      <c r="T22" s="121"/>
      <c r="U22" s="296"/>
    </row>
    <row r="23" spans="1:21" ht="14">
      <c r="A23" s="30">
        <v>6</v>
      </c>
      <c r="B23" s="31" t="s">
        <v>7</v>
      </c>
      <c r="C23" s="418">
        <f>Vertetie_ienemumi!I11</f>
        <v>14269100.300603509</v>
      </c>
      <c r="D23" s="95">
        <f>Iedzivotaju_skaits_struktura!C10</f>
        <v>30386</v>
      </c>
      <c r="E23" s="95">
        <f>Iedzivotaju_skaits_struktura!D10</f>
        <v>2014</v>
      </c>
      <c r="F23" s="419">
        <f>Iedzivotaju_skaits_struktura!E10</f>
        <v>3393</v>
      </c>
      <c r="G23" s="95">
        <f>Iedzivotaju_skaits_struktura!F10</f>
        <v>6684</v>
      </c>
      <c r="H23" s="37">
        <v>17.511887999999999</v>
      </c>
      <c r="I23" s="37">
        <f t="shared" si="3"/>
        <v>469.59456001459586</v>
      </c>
      <c r="J23" s="37">
        <f t="shared" si="4"/>
        <v>51132.718069760005</v>
      </c>
      <c r="K23" s="37">
        <f t="shared" si="5"/>
        <v>279.0600781506721</v>
      </c>
      <c r="L23" s="420">
        <f t="shared" si="6"/>
        <v>8320538.4239214743</v>
      </c>
      <c r="M23" s="414">
        <f t="shared" si="7"/>
        <v>22589638.724524982</v>
      </c>
      <c r="N23" s="229">
        <f t="shared" si="2"/>
        <v>441.78443034665395</v>
      </c>
      <c r="O23" s="179">
        <f t="shared" si="8"/>
        <v>743.42258686648393</v>
      </c>
      <c r="P23" s="167"/>
      <c r="Q23" s="164">
        <v>21493491.406641103</v>
      </c>
      <c r="R23" s="204">
        <f t="shared" si="9"/>
        <v>1096147.3178838789</v>
      </c>
      <c r="S23" s="331">
        <f t="shared" si="10"/>
        <v>5.0999034877376337E-2</v>
      </c>
      <c r="T23" s="121"/>
      <c r="U23" s="296"/>
    </row>
    <row r="24" spans="1:21" ht="14">
      <c r="A24" s="30">
        <v>7</v>
      </c>
      <c r="B24" s="31" t="s">
        <v>8</v>
      </c>
      <c r="C24" s="418">
        <f>Vertetie_ienemumi!I12</f>
        <v>681542581.90275073</v>
      </c>
      <c r="D24" s="95">
        <f>Iedzivotaju_skaits_struktura!C11</f>
        <v>696986</v>
      </c>
      <c r="E24" s="95">
        <f>Iedzivotaju_skaits_struktura!D11</f>
        <v>50939</v>
      </c>
      <c r="F24" s="419">
        <f>Iedzivotaju_skaits_struktura!E11</f>
        <v>69468</v>
      </c>
      <c r="G24" s="95">
        <f>Iedzivotaju_skaits_struktura!F11</f>
        <v>149803</v>
      </c>
      <c r="H24" s="37">
        <v>303.77820000000003</v>
      </c>
      <c r="I24" s="37">
        <f t="shared" si="3"/>
        <v>977.84257058642606</v>
      </c>
      <c r="J24" s="37">
        <f t="shared" si="4"/>
        <v>1153964.9028639998</v>
      </c>
      <c r="K24" s="37">
        <f t="shared" si="5"/>
        <v>590.60945459540869</v>
      </c>
      <c r="L24" s="420">
        <f t="shared" si="6"/>
        <v>-64303917.303620651</v>
      </c>
      <c r="M24" s="414">
        <f t="shared" si="7"/>
        <v>617238664.59913003</v>
      </c>
      <c r="N24" s="229">
        <f t="shared" si="2"/>
        <v>534.88512784679938</v>
      </c>
      <c r="O24" s="179">
        <f t="shared" si="8"/>
        <v>885.58258644955572</v>
      </c>
      <c r="P24" s="167"/>
      <c r="Q24" s="164">
        <v>593889545.48389041</v>
      </c>
      <c r="R24" s="204">
        <f t="shared" si="9"/>
        <v>23349119.11523962</v>
      </c>
      <c r="S24" s="331">
        <f t="shared" si="10"/>
        <v>3.9315592087439732E-2</v>
      </c>
      <c r="T24" s="121"/>
      <c r="U24" s="296"/>
    </row>
    <row r="25" spans="1:21" ht="14">
      <c r="A25" s="30">
        <v>8</v>
      </c>
      <c r="B25" s="31" t="s">
        <v>9</v>
      </c>
      <c r="C25" s="418">
        <f>Vertetie_ienemumi!I13</f>
        <v>19437783.453186534</v>
      </c>
      <c r="D25" s="95">
        <f>Iedzivotaju_skaits_struktura!C12</f>
        <v>24967</v>
      </c>
      <c r="E25" s="95">
        <f>Iedzivotaju_skaits_struktura!D12</f>
        <v>2096</v>
      </c>
      <c r="F25" s="419">
        <f>Iedzivotaju_skaits_struktura!E12</f>
        <v>2755</v>
      </c>
      <c r="G25" s="95">
        <f>Iedzivotaju_skaits_struktura!F12</f>
        <v>5339</v>
      </c>
      <c r="H25" s="37">
        <v>19.348683000000001</v>
      </c>
      <c r="I25" s="37">
        <f t="shared" si="3"/>
        <v>778.53900962015996</v>
      </c>
      <c r="J25" s="37">
        <f t="shared" si="4"/>
        <v>42833.209998160004</v>
      </c>
      <c r="K25" s="37">
        <f t="shared" si="5"/>
        <v>453.80169858905106</v>
      </c>
      <c r="L25" s="420">
        <f t="shared" si="6"/>
        <v>1721937.5775062807</v>
      </c>
      <c r="M25" s="414">
        <f t="shared" si="7"/>
        <v>21159721.030692816</v>
      </c>
      <c r="N25" s="229">
        <f t="shared" si="2"/>
        <v>494.0026916404766</v>
      </c>
      <c r="O25" s="179">
        <f t="shared" si="8"/>
        <v>847.50755119529038</v>
      </c>
      <c r="P25" s="167"/>
      <c r="Q25" s="164">
        <v>19562455.309884798</v>
      </c>
      <c r="R25" s="204">
        <f t="shared" si="9"/>
        <v>1597265.720808018</v>
      </c>
      <c r="S25" s="331">
        <f t="shared" si="10"/>
        <v>8.1649552446564799E-2</v>
      </c>
      <c r="T25" s="121"/>
      <c r="U25" s="296"/>
    </row>
    <row r="26" spans="1:21" ht="14">
      <c r="A26" s="32">
        <v>9</v>
      </c>
      <c r="B26" s="33" t="s">
        <v>10</v>
      </c>
      <c r="C26" s="421">
        <f>Vertetie_ienemumi!I14</f>
        <v>31405907.391962275</v>
      </c>
      <c r="D26" s="96">
        <f>Iedzivotaju_skaits_struktura!C13</f>
        <v>38059</v>
      </c>
      <c r="E26" s="96">
        <f>Iedzivotaju_skaits_struktura!D13</f>
        <v>2515</v>
      </c>
      <c r="F26" s="422">
        <f>Iedzivotaju_skaits_struktura!E13</f>
        <v>4038</v>
      </c>
      <c r="G26" s="96">
        <f>Iedzivotaju_skaits_struktura!F13</f>
        <v>8746</v>
      </c>
      <c r="H26" s="39">
        <v>57.949033999999997</v>
      </c>
      <c r="I26" s="39">
        <f t="shared" si="3"/>
        <v>825.19003105605179</v>
      </c>
      <c r="J26" s="39">
        <f t="shared" si="4"/>
        <v>63668.102531679993</v>
      </c>
      <c r="K26" s="39">
        <f t="shared" si="5"/>
        <v>493.27537877126639</v>
      </c>
      <c r="L26" s="423">
        <f t="shared" si="6"/>
        <v>797333.66997103416</v>
      </c>
      <c r="M26" s="415">
        <f t="shared" si="7"/>
        <v>32203241.061933309</v>
      </c>
      <c r="N26" s="231">
        <f t="shared" si="2"/>
        <v>505.79866183242405</v>
      </c>
      <c r="O26" s="181">
        <f t="shared" si="8"/>
        <v>846.13996852080481</v>
      </c>
      <c r="P26" s="167"/>
      <c r="Q26" s="303">
        <v>30891482.87359016</v>
      </c>
      <c r="R26" s="307">
        <f t="shared" si="9"/>
        <v>1311758.1883431487</v>
      </c>
      <c r="S26" s="332">
        <f t="shared" si="10"/>
        <v>4.2463425718698655E-2</v>
      </c>
      <c r="T26" s="121"/>
      <c r="U26" s="296"/>
    </row>
    <row r="27" spans="1:21" ht="13.5">
      <c r="A27" s="62"/>
      <c r="B27" s="66" t="s">
        <v>124</v>
      </c>
      <c r="C27" s="54">
        <f>SUM(C18:C26)</f>
        <v>944070003.03666663</v>
      </c>
      <c r="D27" s="54">
        <f t="shared" ref="D27:L27" si="11">SUM(D18:D26)</f>
        <v>1100378</v>
      </c>
      <c r="E27" s="54">
        <f t="shared" si="11"/>
        <v>80341</v>
      </c>
      <c r="F27" s="54">
        <f t="shared" si="11"/>
        <v>113843</v>
      </c>
      <c r="G27" s="54">
        <f t="shared" si="11"/>
        <v>237792</v>
      </c>
      <c r="H27" s="54">
        <f>SUM(H18:H26)</f>
        <v>726.204883</v>
      </c>
      <c r="I27" s="54">
        <f t="shared" si="3"/>
        <v>857.95063426992056</v>
      </c>
      <c r="J27" s="54">
        <f t="shared" si="11"/>
        <v>1836574.0314221596</v>
      </c>
      <c r="K27" s="62">
        <f t="shared" si="5"/>
        <v>514.03863219476193</v>
      </c>
      <c r="L27" s="184">
        <f t="shared" si="11"/>
        <v>-3737907.2448529163</v>
      </c>
      <c r="M27" s="191">
        <f t="shared" ref="M27" si="12">SUM(M18:M26)</f>
        <v>940332095.79181361</v>
      </c>
      <c r="N27" s="314">
        <f t="shared" si="2"/>
        <v>512.00337133356015</v>
      </c>
      <c r="O27" s="315">
        <f t="shared" si="8"/>
        <v>854.55370408333647</v>
      </c>
      <c r="P27" s="168"/>
      <c r="Q27" s="299">
        <f t="shared" ref="Q27" si="13">SUM(Q18:Q26)</f>
        <v>901235499.79052842</v>
      </c>
      <c r="R27" s="54">
        <f t="shared" ref="R27" si="14">SUM(R18:R26)</f>
        <v>39096596.001285151</v>
      </c>
      <c r="S27" s="335">
        <f t="shared" si="10"/>
        <v>4.3381109610498347E-2</v>
      </c>
      <c r="T27" s="121"/>
      <c r="U27" s="9"/>
    </row>
    <row r="28" spans="1:21" ht="14">
      <c r="A28" s="60">
        <v>10</v>
      </c>
      <c r="B28" s="408" t="s">
        <v>12</v>
      </c>
      <c r="C28" s="416">
        <f>Vertetie_ienemumi!I16</f>
        <v>1081897.7275531096</v>
      </c>
      <c r="D28" s="93">
        <f>Iedzivotaju_skaits_struktura!C15</f>
        <v>3470</v>
      </c>
      <c r="E28" s="93">
        <f>Iedzivotaju_skaits_struktura!D15</f>
        <v>145</v>
      </c>
      <c r="F28" s="93">
        <f>Iedzivotaju_skaits_struktura!E15</f>
        <v>332</v>
      </c>
      <c r="G28" s="93">
        <f>Iedzivotaju_skaits_struktura!F15</f>
        <v>823</v>
      </c>
      <c r="H28" s="36">
        <v>392.58445</v>
      </c>
      <c r="I28" s="36">
        <f t="shared" si="3"/>
        <v>311.7860886320201</v>
      </c>
      <c r="J28" s="36">
        <f>D28+($E$6*E28)+($E$7*F28)+($E$8*G28)+($E$9*H28)</f>
        <v>6097.3683639999999</v>
      </c>
      <c r="K28" s="36">
        <f t="shared" si="5"/>
        <v>177.43683224730782</v>
      </c>
      <c r="L28" s="417">
        <f t="shared" ref="L28:L59" si="15">(0.6*($K$16-K28)+$K$9/$J$16*($K$7-K28)/($K$7-$K$5))*J28</f>
        <v>1426658.5543155007</v>
      </c>
      <c r="M28" s="413">
        <f t="shared" si="7"/>
        <v>2508556.2818686105</v>
      </c>
      <c r="N28" s="234">
        <f t="shared" si="2"/>
        <v>411.41622616727483</v>
      </c>
      <c r="O28" s="180">
        <f t="shared" si="8"/>
        <v>722.92688238288486</v>
      </c>
      <c r="P28" s="167"/>
      <c r="Q28" s="304">
        <v>2411641.750160303</v>
      </c>
      <c r="R28" s="203">
        <f t="shared" ref="R28:R59" si="16">M28-Q28</f>
        <v>96914.531708307564</v>
      </c>
      <c r="S28" s="336">
        <f t="shared" si="10"/>
        <v>4.01861228774405E-2</v>
      </c>
      <c r="T28" s="121"/>
      <c r="U28" s="296"/>
    </row>
    <row r="29" spans="1:21" ht="14">
      <c r="A29" s="30">
        <v>11</v>
      </c>
      <c r="B29" s="31" t="s">
        <v>13</v>
      </c>
      <c r="C29" s="418">
        <f>Vertetie_ienemumi!I17</f>
        <v>5601440.1573741185</v>
      </c>
      <c r="D29" s="95">
        <f>Iedzivotaju_skaits_struktura!C16</f>
        <v>8571</v>
      </c>
      <c r="E29" s="95">
        <f>Iedzivotaju_skaits_struktura!D16</f>
        <v>613</v>
      </c>
      <c r="F29" s="95">
        <f>Iedzivotaju_skaits_struktura!E16</f>
        <v>888</v>
      </c>
      <c r="G29" s="95">
        <f>Iedzivotaju_skaits_struktura!F16</f>
        <v>1975</v>
      </c>
      <c r="H29" s="37">
        <v>102.181523</v>
      </c>
      <c r="I29" s="37">
        <f t="shared" si="3"/>
        <v>653.53402839506691</v>
      </c>
      <c r="J29" s="37">
        <f t="shared" ref="J29:J92" si="17">D29+($E$6*E29)+($E$7*F29)+($E$8*G29)+($E$9*H29)</f>
        <v>14517.115914959999</v>
      </c>
      <c r="K29" s="37">
        <f t="shared" si="5"/>
        <v>385.8507564578851</v>
      </c>
      <c r="L29" s="420">
        <f t="shared" si="15"/>
        <v>1275271.5588516672</v>
      </c>
      <c r="M29" s="414">
        <f t="shared" si="7"/>
        <v>6876711.7162257861</v>
      </c>
      <c r="N29" s="229">
        <f t="shared" si="2"/>
        <v>473.6968249416044</v>
      </c>
      <c r="O29" s="179">
        <f t="shared" si="8"/>
        <v>802.32314971716096</v>
      </c>
      <c r="P29" s="167"/>
      <c r="Q29" s="305">
        <v>6695592.7245408837</v>
      </c>
      <c r="R29" s="204">
        <f t="shared" si="16"/>
        <v>181118.99168490246</v>
      </c>
      <c r="S29" s="331">
        <f t="shared" si="10"/>
        <v>2.7050479193732935E-2</v>
      </c>
      <c r="T29" s="121"/>
      <c r="U29" s="296"/>
    </row>
    <row r="30" spans="1:21" ht="14">
      <c r="A30" s="30">
        <v>12</v>
      </c>
      <c r="B30" s="31" t="s">
        <v>14</v>
      </c>
      <c r="C30" s="418">
        <f>Vertetie_ienemumi!I18</f>
        <v>4310498.8570642602</v>
      </c>
      <c r="D30" s="95">
        <f>Iedzivotaju_skaits_struktura!C17</f>
        <v>8726</v>
      </c>
      <c r="E30" s="95">
        <f>Iedzivotaju_skaits_struktura!D17</f>
        <v>563</v>
      </c>
      <c r="F30" s="95">
        <f>Iedzivotaju_skaits_struktura!E17</f>
        <v>978</v>
      </c>
      <c r="G30" s="95">
        <f>Iedzivotaju_skaits_struktura!F17</f>
        <v>2081</v>
      </c>
      <c r="H30" s="37">
        <v>639.93587600000001</v>
      </c>
      <c r="I30" s="37">
        <f t="shared" si="3"/>
        <v>493.98336661291086</v>
      </c>
      <c r="J30" s="37">
        <f t="shared" si="17"/>
        <v>15744.342531520002</v>
      </c>
      <c r="K30" s="37">
        <f t="shared" si="5"/>
        <v>273.78081037265855</v>
      </c>
      <c r="L30" s="420">
        <f t="shared" si="15"/>
        <v>2620268.1020983309</v>
      </c>
      <c r="M30" s="414">
        <f t="shared" si="7"/>
        <v>6930766.959162591</v>
      </c>
      <c r="N30" s="229">
        <f t="shared" si="2"/>
        <v>440.20682002359075</v>
      </c>
      <c r="O30" s="179">
        <f t="shared" si="8"/>
        <v>794.26621122651738</v>
      </c>
      <c r="P30" s="167"/>
      <c r="Q30" s="305">
        <v>6641399.2540395968</v>
      </c>
      <c r="R30" s="204">
        <f t="shared" si="16"/>
        <v>289367.70512299426</v>
      </c>
      <c r="S30" s="331">
        <f t="shared" si="10"/>
        <v>4.357029205057783E-2</v>
      </c>
      <c r="T30" s="121"/>
      <c r="U30" s="296"/>
    </row>
    <row r="31" spans="1:21" ht="14">
      <c r="A31" s="30">
        <v>13</v>
      </c>
      <c r="B31" s="31" t="s">
        <v>15</v>
      </c>
      <c r="C31" s="418">
        <f>Vertetie_ienemumi!I19</f>
        <v>1358642.1046666941</v>
      </c>
      <c r="D31" s="95">
        <f>Iedzivotaju_skaits_struktura!C18</f>
        <v>2649</v>
      </c>
      <c r="E31" s="95">
        <f>Iedzivotaju_skaits_struktura!D18</f>
        <v>127</v>
      </c>
      <c r="F31" s="95">
        <f>Iedzivotaju_skaits_struktura!E18</f>
        <v>215</v>
      </c>
      <c r="G31" s="95">
        <f>Iedzivotaju_skaits_struktura!F18</f>
        <v>558</v>
      </c>
      <c r="H31" s="37">
        <v>284.58820200000002</v>
      </c>
      <c r="I31" s="37">
        <f t="shared" si="3"/>
        <v>512.88867673336881</v>
      </c>
      <c r="J31" s="37">
        <f t="shared" si="17"/>
        <v>4492.57406704</v>
      </c>
      <c r="K31" s="37">
        <f t="shared" si="5"/>
        <v>302.41952261498403</v>
      </c>
      <c r="L31" s="420">
        <f t="shared" si="15"/>
        <v>657467.72997797187</v>
      </c>
      <c r="M31" s="414">
        <f t="shared" si="7"/>
        <v>2016109.8346446659</v>
      </c>
      <c r="N31" s="229">
        <f t="shared" si="2"/>
        <v>448.7649629275918</v>
      </c>
      <c r="O31" s="179">
        <f t="shared" si="8"/>
        <v>761.08336528677467</v>
      </c>
      <c r="P31" s="167"/>
      <c r="Q31" s="305">
        <v>1954341.4710741928</v>
      </c>
      <c r="R31" s="204">
        <f t="shared" si="16"/>
        <v>61768.363570473157</v>
      </c>
      <c r="S31" s="331">
        <f t="shared" si="10"/>
        <v>3.1605717058504901E-2</v>
      </c>
      <c r="T31" s="121"/>
      <c r="U31" s="296"/>
    </row>
    <row r="32" spans="1:21" ht="14">
      <c r="A32" s="30">
        <v>14</v>
      </c>
      <c r="B32" s="31" t="s">
        <v>16</v>
      </c>
      <c r="C32" s="418">
        <f>Vertetie_ienemumi!I20</f>
        <v>2282876.6273904881</v>
      </c>
      <c r="D32" s="95">
        <f>Iedzivotaju_skaits_struktura!C19</f>
        <v>4973</v>
      </c>
      <c r="E32" s="95">
        <f>Iedzivotaju_skaits_struktura!D19</f>
        <v>315</v>
      </c>
      <c r="F32" s="95">
        <f>Iedzivotaju_skaits_struktura!E19</f>
        <v>534</v>
      </c>
      <c r="G32" s="95">
        <f>Iedzivotaju_skaits_struktura!F19</f>
        <v>1085</v>
      </c>
      <c r="H32" s="37">
        <v>630.94001400000002</v>
      </c>
      <c r="I32" s="37">
        <f t="shared" si="3"/>
        <v>459.05421825668373</v>
      </c>
      <c r="J32" s="37">
        <f t="shared" si="17"/>
        <v>9212.8688212800007</v>
      </c>
      <c r="K32" s="37">
        <f t="shared" si="5"/>
        <v>247.79215591537252</v>
      </c>
      <c r="L32" s="420">
        <f t="shared" si="15"/>
        <v>1701141.8682288178</v>
      </c>
      <c r="M32" s="414">
        <f t="shared" si="7"/>
        <v>3984018.4956193059</v>
      </c>
      <c r="N32" s="229">
        <f t="shared" si="2"/>
        <v>432.44059726726704</v>
      </c>
      <c r="O32" s="179">
        <f t="shared" si="8"/>
        <v>801.12980004409928</v>
      </c>
      <c r="P32" s="167"/>
      <c r="Q32" s="305">
        <v>3725799.8986926158</v>
      </c>
      <c r="R32" s="204">
        <f t="shared" si="16"/>
        <v>258218.59692669008</v>
      </c>
      <c r="S32" s="331">
        <f t="shared" si="10"/>
        <v>6.9305546177425903E-2</v>
      </c>
      <c r="T32" s="121"/>
      <c r="U32" s="296"/>
    </row>
    <row r="33" spans="1:21" ht="14">
      <c r="A33" s="30">
        <v>15</v>
      </c>
      <c r="B33" s="31" t="s">
        <v>17</v>
      </c>
      <c r="C33" s="418">
        <f>Vertetie_ienemumi!I21</f>
        <v>729052.28144498693</v>
      </c>
      <c r="D33" s="95">
        <f>Iedzivotaju_skaits_struktura!C20</f>
        <v>1392</v>
      </c>
      <c r="E33" s="95">
        <f>Iedzivotaju_skaits_struktura!D20</f>
        <v>85</v>
      </c>
      <c r="F33" s="95">
        <f>Iedzivotaju_skaits_struktura!E20</f>
        <v>138</v>
      </c>
      <c r="G33" s="95">
        <f>Iedzivotaju_skaits_struktura!F20</f>
        <v>310</v>
      </c>
      <c r="H33" s="37">
        <v>190.84465800000001</v>
      </c>
      <c r="I33" s="37">
        <f t="shared" si="3"/>
        <v>523.74445506105383</v>
      </c>
      <c r="J33" s="37">
        <f t="shared" si="17"/>
        <v>2560.2638801600006</v>
      </c>
      <c r="K33" s="37">
        <f t="shared" si="5"/>
        <v>284.75669523542462</v>
      </c>
      <c r="L33" s="420">
        <f t="shared" si="15"/>
        <v>406390.84561161086</v>
      </c>
      <c r="M33" s="414">
        <f t="shared" si="7"/>
        <v>1135443.1270565977</v>
      </c>
      <c r="N33" s="229">
        <f t="shared" si="2"/>
        <v>443.48675769531991</v>
      </c>
      <c r="O33" s="179">
        <f t="shared" si="8"/>
        <v>815.69190162111909</v>
      </c>
      <c r="P33" s="167"/>
      <c r="Q33" s="305">
        <v>1103126.5103214474</v>
      </c>
      <c r="R33" s="204">
        <f t="shared" si="16"/>
        <v>32316.616735150339</v>
      </c>
      <c r="S33" s="331">
        <f t="shared" si="10"/>
        <v>2.9295476477791738E-2</v>
      </c>
      <c r="T33" s="121"/>
      <c r="U33" s="296"/>
    </row>
    <row r="34" spans="1:21" ht="14">
      <c r="A34" s="30">
        <v>16</v>
      </c>
      <c r="B34" s="31" t="s">
        <v>18</v>
      </c>
      <c r="C34" s="418">
        <f>Vertetie_ienemumi!I22</f>
        <v>7460204.7210116526</v>
      </c>
      <c r="D34" s="95">
        <f>Iedzivotaju_skaits_struktura!C21</f>
        <v>16015</v>
      </c>
      <c r="E34" s="95">
        <f>Iedzivotaju_skaits_struktura!D21</f>
        <v>953</v>
      </c>
      <c r="F34" s="95">
        <f>Iedzivotaju_skaits_struktura!E21</f>
        <v>1641</v>
      </c>
      <c r="G34" s="95">
        <f>Iedzivotaju_skaits_struktura!F21</f>
        <v>3454</v>
      </c>
      <c r="H34" s="37">
        <v>1698.298254</v>
      </c>
      <c r="I34" s="37">
        <f t="shared" si="3"/>
        <v>465.82608311031237</v>
      </c>
      <c r="J34" s="37">
        <f t="shared" si="17"/>
        <v>28732.05334608</v>
      </c>
      <c r="K34" s="37">
        <f t="shared" si="5"/>
        <v>259.64746170950121</v>
      </c>
      <c r="L34" s="420">
        <f t="shared" si="15"/>
        <v>5066491.6727415184</v>
      </c>
      <c r="M34" s="414">
        <f t="shared" si="7"/>
        <v>12526696.393753171</v>
      </c>
      <c r="N34" s="229">
        <f t="shared" si="2"/>
        <v>435.98333341749225</v>
      </c>
      <c r="O34" s="179">
        <f t="shared" si="8"/>
        <v>782.18522596023547</v>
      </c>
      <c r="P34" s="167"/>
      <c r="Q34" s="305">
        <v>11946903.955527136</v>
      </c>
      <c r="R34" s="204">
        <f t="shared" si="16"/>
        <v>579792.43822603486</v>
      </c>
      <c r="S34" s="331">
        <f t="shared" si="10"/>
        <v>4.853076917537269E-2</v>
      </c>
      <c r="T34" s="121"/>
      <c r="U34" s="296"/>
    </row>
    <row r="35" spans="1:21" ht="14">
      <c r="A35" s="30">
        <v>17</v>
      </c>
      <c r="B35" s="31" t="s">
        <v>19</v>
      </c>
      <c r="C35" s="418">
        <f>Vertetie_ienemumi!I23</f>
        <v>3259107.4660298359</v>
      </c>
      <c r="D35" s="95">
        <f>Iedzivotaju_skaits_struktura!C22</f>
        <v>5476</v>
      </c>
      <c r="E35" s="95">
        <f>Iedzivotaju_skaits_struktura!D22</f>
        <v>354</v>
      </c>
      <c r="F35" s="95">
        <f>Iedzivotaju_skaits_struktura!E22</f>
        <v>593</v>
      </c>
      <c r="G35" s="95">
        <f>Iedzivotaju_skaits_struktura!F22</f>
        <v>1120</v>
      </c>
      <c r="H35" s="37">
        <v>745.42647499999998</v>
      </c>
      <c r="I35" s="37">
        <f t="shared" si="3"/>
        <v>595.16206465117534</v>
      </c>
      <c r="J35" s="37">
        <f t="shared" si="17"/>
        <v>10199.388241999999</v>
      </c>
      <c r="K35" s="37">
        <f t="shared" si="5"/>
        <v>319.53950459589106</v>
      </c>
      <c r="L35" s="420">
        <f t="shared" si="15"/>
        <v>1370200.5482346101</v>
      </c>
      <c r="M35" s="414">
        <f t="shared" si="7"/>
        <v>4629308.0142644458</v>
      </c>
      <c r="N35" s="229">
        <f t="shared" si="2"/>
        <v>453.88094897706179</v>
      </c>
      <c r="O35" s="179">
        <f t="shared" si="8"/>
        <v>845.38130282404052</v>
      </c>
      <c r="P35" s="167"/>
      <c r="Q35" s="305">
        <v>4393661.0561484434</v>
      </c>
      <c r="R35" s="204">
        <f t="shared" si="16"/>
        <v>235646.95811600238</v>
      </c>
      <c r="S35" s="331">
        <f t="shared" si="10"/>
        <v>5.3633394816889668E-2</v>
      </c>
      <c r="T35" s="121"/>
      <c r="U35" s="296"/>
    </row>
    <row r="36" spans="1:21" ht="14">
      <c r="A36" s="30">
        <v>18</v>
      </c>
      <c r="B36" s="31" t="s">
        <v>207</v>
      </c>
      <c r="C36" s="418">
        <f>Vertetie_ienemumi!I24</f>
        <v>1536213.6979894741</v>
      </c>
      <c r="D36" s="95">
        <f>Iedzivotaju_skaits_struktura!C23</f>
        <v>3555</v>
      </c>
      <c r="E36" s="95">
        <f>Iedzivotaju_skaits_struktura!D23</f>
        <v>238</v>
      </c>
      <c r="F36" s="95">
        <f>Iedzivotaju_skaits_struktura!E23</f>
        <v>360</v>
      </c>
      <c r="G36" s="95">
        <f>Iedzivotaju_skaits_struktura!F23</f>
        <v>771</v>
      </c>
      <c r="H36" s="37">
        <v>544.93646899999999</v>
      </c>
      <c r="I36" s="37">
        <f t="shared" si="3"/>
        <v>432.12762250055528</v>
      </c>
      <c r="J36" s="37">
        <f t="shared" si="17"/>
        <v>6684.3634328799999</v>
      </c>
      <c r="K36" s="37">
        <f t="shared" si="5"/>
        <v>229.82198879745633</v>
      </c>
      <c r="L36" s="420">
        <f t="shared" si="15"/>
        <v>1318481.0650716717</v>
      </c>
      <c r="M36" s="414">
        <f t="shared" si="7"/>
        <v>2854694.7630611458</v>
      </c>
      <c r="N36" s="229">
        <f t="shared" si="2"/>
        <v>427.07054930901364</v>
      </c>
      <c r="O36" s="179">
        <f t="shared" si="8"/>
        <v>803.00837216909872</v>
      </c>
      <c r="P36" s="167"/>
      <c r="Q36" s="305">
        <v>2778764.2939096405</v>
      </c>
      <c r="R36" s="204">
        <f t="shared" si="16"/>
        <v>75930.469151505269</v>
      </c>
      <c r="S36" s="331">
        <f t="shared" si="10"/>
        <v>2.7325264441437458E-2</v>
      </c>
      <c r="T36" s="121"/>
      <c r="U36" s="296"/>
    </row>
    <row r="37" spans="1:21" ht="14">
      <c r="A37" s="30">
        <v>19</v>
      </c>
      <c r="B37" s="31" t="s">
        <v>21</v>
      </c>
      <c r="C37" s="418">
        <f>Vertetie_ienemumi!I25</f>
        <v>3605106.8169786693</v>
      </c>
      <c r="D37" s="95">
        <f>Iedzivotaju_skaits_struktura!C24</f>
        <v>6980</v>
      </c>
      <c r="E37" s="95">
        <f>Iedzivotaju_skaits_struktura!D24</f>
        <v>395</v>
      </c>
      <c r="F37" s="95">
        <f>Iedzivotaju_skaits_struktura!E24</f>
        <v>729</v>
      </c>
      <c r="G37" s="95">
        <f>Iedzivotaju_skaits_struktura!F24</f>
        <v>1656</v>
      </c>
      <c r="H37" s="37">
        <v>516.60084300000005</v>
      </c>
      <c r="I37" s="37">
        <f t="shared" si="3"/>
        <v>516.49094799121337</v>
      </c>
      <c r="J37" s="37">
        <f t="shared" si="17"/>
        <v>12291.513281360001</v>
      </c>
      <c r="K37" s="37">
        <f t="shared" si="5"/>
        <v>293.30048582754983</v>
      </c>
      <c r="L37" s="420">
        <f t="shared" si="15"/>
        <v>1877398.6550795448</v>
      </c>
      <c r="M37" s="414">
        <f t="shared" si="7"/>
        <v>5482505.4720582142</v>
      </c>
      <c r="N37" s="229">
        <f t="shared" si="2"/>
        <v>446.03990953436119</v>
      </c>
      <c r="O37" s="179">
        <f t="shared" si="8"/>
        <v>785.45923668455794</v>
      </c>
      <c r="P37" s="167"/>
      <c r="Q37" s="305">
        <v>5337760.7166860029</v>
      </c>
      <c r="R37" s="204">
        <f t="shared" si="16"/>
        <v>144744.75537221134</v>
      </c>
      <c r="S37" s="331">
        <f t="shared" si="10"/>
        <v>2.7117130769787945E-2</v>
      </c>
      <c r="T37" s="121"/>
      <c r="U37" s="296"/>
    </row>
    <row r="38" spans="1:21" ht="14">
      <c r="A38" s="30">
        <v>20</v>
      </c>
      <c r="B38" s="31" t="s">
        <v>22</v>
      </c>
      <c r="C38" s="418">
        <f>Vertetie_ienemumi!I26</f>
        <v>13042843.839621387</v>
      </c>
      <c r="D38" s="95">
        <f>Iedzivotaju_skaits_struktura!C25</f>
        <v>11913</v>
      </c>
      <c r="E38" s="95">
        <f>Iedzivotaju_skaits_struktura!D25</f>
        <v>1378</v>
      </c>
      <c r="F38" s="95">
        <f>Iedzivotaju_skaits_struktura!E25</f>
        <v>1947</v>
      </c>
      <c r="G38" s="95">
        <f>Iedzivotaju_skaits_struktura!F25</f>
        <v>1535</v>
      </c>
      <c r="H38" s="37">
        <v>162.53339</v>
      </c>
      <c r="I38" s="37">
        <f t="shared" si="3"/>
        <v>1094.8412523815484</v>
      </c>
      <c r="J38" s="37">
        <f t="shared" si="17"/>
        <v>22867.690752800001</v>
      </c>
      <c r="K38" s="37">
        <f t="shared" si="5"/>
        <v>570.36121314629793</v>
      </c>
      <c r="L38" s="420">
        <f t="shared" si="15"/>
        <v>-949624.14968993282</v>
      </c>
      <c r="M38" s="414">
        <f t="shared" si="7"/>
        <v>12093219.689931454</v>
      </c>
      <c r="N38" s="229">
        <f t="shared" si="2"/>
        <v>528.83432003079361</v>
      </c>
      <c r="O38" s="179">
        <f t="shared" si="8"/>
        <v>1015.1279853883534</v>
      </c>
      <c r="P38" s="167"/>
      <c r="Q38" s="305">
        <v>11040272.853216588</v>
      </c>
      <c r="R38" s="204">
        <f t="shared" si="16"/>
        <v>1052946.8367148656</v>
      </c>
      <c r="S38" s="331">
        <f t="shared" si="10"/>
        <v>9.5373262120789892E-2</v>
      </c>
      <c r="T38" s="121"/>
      <c r="U38" s="296"/>
    </row>
    <row r="39" spans="1:21" ht="14">
      <c r="A39" s="30">
        <v>21</v>
      </c>
      <c r="B39" s="31" t="s">
        <v>23</v>
      </c>
      <c r="C39" s="418">
        <f>Vertetie_ienemumi!I27</f>
        <v>13585130.514153995</v>
      </c>
      <c r="D39" s="95">
        <f>Iedzivotaju_skaits_struktura!C26</f>
        <v>11528</v>
      </c>
      <c r="E39" s="95">
        <f>Iedzivotaju_skaits_struktura!D26</f>
        <v>1373</v>
      </c>
      <c r="F39" s="95">
        <f>Iedzivotaju_skaits_struktura!E26</f>
        <v>1747</v>
      </c>
      <c r="G39" s="95">
        <f>Iedzivotaju_skaits_struktura!F26</f>
        <v>1490</v>
      </c>
      <c r="H39" s="37">
        <v>243.219156</v>
      </c>
      <c r="I39" s="37">
        <f t="shared" si="3"/>
        <v>1178.4464359953154</v>
      </c>
      <c r="J39" s="37">
        <f t="shared" si="17"/>
        <v>21908.333117120001</v>
      </c>
      <c r="K39" s="37">
        <f t="shared" si="5"/>
        <v>620.08964541159276</v>
      </c>
      <c r="L39" s="420">
        <f t="shared" si="15"/>
        <v>-1673685.2363140844</v>
      </c>
      <c r="M39" s="414">
        <f t="shared" si="7"/>
        <v>11911445.27783991</v>
      </c>
      <c r="N39" s="229">
        <f t="shared" si="2"/>
        <v>543.69473086621349</v>
      </c>
      <c r="O39" s="179">
        <f t="shared" si="8"/>
        <v>1033.2620817002005</v>
      </c>
      <c r="P39" s="167"/>
      <c r="Q39" s="305">
        <v>11079784.202561213</v>
      </c>
      <c r="R39" s="204">
        <f t="shared" si="16"/>
        <v>831661.07527869754</v>
      </c>
      <c r="S39" s="331">
        <f t="shared" si="10"/>
        <v>7.506112574705659E-2</v>
      </c>
      <c r="T39" s="121"/>
      <c r="U39" s="296"/>
    </row>
    <row r="40" spans="1:21" ht="14">
      <c r="A40" s="30">
        <v>22</v>
      </c>
      <c r="B40" s="31" t="s">
        <v>24</v>
      </c>
      <c r="C40" s="418">
        <f>Vertetie_ienemumi!I28</f>
        <v>4322885.9174226727</v>
      </c>
      <c r="D40" s="95">
        <f>Iedzivotaju_skaits_struktura!C27</f>
        <v>5773</v>
      </c>
      <c r="E40" s="95">
        <f>Iedzivotaju_skaits_struktura!D27</f>
        <v>487</v>
      </c>
      <c r="F40" s="95">
        <f>Iedzivotaju_skaits_struktura!E27</f>
        <v>781</v>
      </c>
      <c r="G40" s="95">
        <f>Iedzivotaju_skaits_struktura!F27</f>
        <v>992</v>
      </c>
      <c r="H40" s="37">
        <v>178.91882200000001</v>
      </c>
      <c r="I40" s="37">
        <f t="shared" si="3"/>
        <v>748.81100249829774</v>
      </c>
      <c r="J40" s="37">
        <f t="shared" si="17"/>
        <v>10464.676609439999</v>
      </c>
      <c r="K40" s="37">
        <f t="shared" si="5"/>
        <v>413.0931206725561</v>
      </c>
      <c r="L40" s="420">
        <f t="shared" si="15"/>
        <v>719389.74300515791</v>
      </c>
      <c r="M40" s="414">
        <f t="shared" si="7"/>
        <v>5042275.6604278311</v>
      </c>
      <c r="N40" s="229">
        <f t="shared" si="2"/>
        <v>481.83769538365704</v>
      </c>
      <c r="O40" s="179">
        <f t="shared" si="8"/>
        <v>873.42381091769118</v>
      </c>
      <c r="P40" s="167"/>
      <c r="Q40" s="305">
        <v>4758428.386550786</v>
      </c>
      <c r="R40" s="204">
        <f t="shared" si="16"/>
        <v>283847.27387704514</v>
      </c>
      <c r="S40" s="331">
        <f t="shared" si="10"/>
        <v>5.9651475407155541E-2</v>
      </c>
      <c r="T40" s="121"/>
      <c r="U40" s="296"/>
    </row>
    <row r="41" spans="1:21" ht="14">
      <c r="A41" s="30">
        <v>23</v>
      </c>
      <c r="B41" s="31" t="s">
        <v>25</v>
      </c>
      <c r="C41" s="418">
        <f>Vertetie_ienemumi!I29</f>
        <v>423995.42897699913</v>
      </c>
      <c r="D41" s="95">
        <f>Iedzivotaju_skaits_struktura!C28</f>
        <v>1061</v>
      </c>
      <c r="E41" s="95">
        <f>Iedzivotaju_skaits_struktura!D28</f>
        <v>49</v>
      </c>
      <c r="F41" s="95">
        <f>Iedzivotaju_skaits_struktura!E28</f>
        <v>96</v>
      </c>
      <c r="G41" s="95">
        <f>Iedzivotaju_skaits_struktura!F28</f>
        <v>238</v>
      </c>
      <c r="H41" s="37">
        <v>186.34510800000001</v>
      </c>
      <c r="I41" s="37">
        <f t="shared" si="3"/>
        <v>399.61868895098883</v>
      </c>
      <c r="J41" s="37">
        <f t="shared" si="17"/>
        <v>1947.9845641600002</v>
      </c>
      <c r="K41" s="37">
        <f t="shared" si="5"/>
        <v>217.65851576951906</v>
      </c>
      <c r="L41" s="420">
        <f t="shared" si="15"/>
        <v>400850.82363563264</v>
      </c>
      <c r="M41" s="414">
        <f t="shared" si="7"/>
        <v>824846.25261263177</v>
      </c>
      <c r="N41" s="229">
        <f t="shared" si="2"/>
        <v>423.43572315128569</v>
      </c>
      <c r="O41" s="179">
        <f t="shared" si="8"/>
        <v>777.42342376308363</v>
      </c>
      <c r="P41" s="167"/>
      <c r="Q41" s="305">
        <v>803573.46015804843</v>
      </c>
      <c r="R41" s="204">
        <f t="shared" si="16"/>
        <v>21272.792454583338</v>
      </c>
      <c r="S41" s="331">
        <f t="shared" si="10"/>
        <v>2.6472741459628857E-2</v>
      </c>
      <c r="T41" s="121"/>
      <c r="U41" s="296"/>
    </row>
    <row r="42" spans="1:21" ht="14">
      <c r="A42" s="30">
        <v>24</v>
      </c>
      <c r="B42" s="31" t="s">
        <v>26</v>
      </c>
      <c r="C42" s="418">
        <f>Vertetie_ienemumi!I30</f>
        <v>5428125.5424466105</v>
      </c>
      <c r="D42" s="95">
        <f>Iedzivotaju_skaits_struktura!C29</f>
        <v>12936</v>
      </c>
      <c r="E42" s="95">
        <f>Iedzivotaju_skaits_struktura!D29</f>
        <v>785</v>
      </c>
      <c r="F42" s="95">
        <f>Iedzivotaju_skaits_struktura!E29</f>
        <v>1335</v>
      </c>
      <c r="G42" s="95">
        <f>Iedzivotaju_skaits_struktura!F29</f>
        <v>2822</v>
      </c>
      <c r="H42" s="37">
        <v>1045.227316</v>
      </c>
      <c r="I42" s="37">
        <f t="shared" si="3"/>
        <v>419.6139102076848</v>
      </c>
      <c r="J42" s="37">
        <f t="shared" si="17"/>
        <v>22802.025520319999</v>
      </c>
      <c r="K42" s="37">
        <f t="shared" si="5"/>
        <v>238.05453325229124</v>
      </c>
      <c r="L42" s="420">
        <f t="shared" si="15"/>
        <v>4366044.2370442851</v>
      </c>
      <c r="M42" s="414">
        <f t="shared" si="7"/>
        <v>9794169.7794908956</v>
      </c>
      <c r="N42" s="229">
        <f t="shared" si="2"/>
        <v>429.53069106789798</v>
      </c>
      <c r="O42" s="179">
        <f t="shared" si="8"/>
        <v>757.12506025749042</v>
      </c>
      <c r="P42" s="167"/>
      <c r="Q42" s="305">
        <v>9285087.3444776312</v>
      </c>
      <c r="R42" s="204">
        <f t="shared" si="16"/>
        <v>509082.43501326442</v>
      </c>
      <c r="S42" s="331">
        <f t="shared" si="10"/>
        <v>5.4827964038059784E-2</v>
      </c>
      <c r="T42" s="121"/>
      <c r="U42" s="296"/>
    </row>
    <row r="43" spans="1:21" ht="14">
      <c r="A43" s="30">
        <v>25</v>
      </c>
      <c r="B43" s="31" t="s">
        <v>27</v>
      </c>
      <c r="C43" s="418">
        <f>Vertetie_ienemumi!I31</f>
        <v>14460012.451891758</v>
      </c>
      <c r="D43" s="95">
        <f>Iedzivotaju_skaits_struktura!C30</f>
        <v>24263</v>
      </c>
      <c r="E43" s="95">
        <f>Iedzivotaju_skaits_struktura!D30</f>
        <v>1643</v>
      </c>
      <c r="F43" s="95">
        <f>Iedzivotaju_skaits_struktura!E30</f>
        <v>2741</v>
      </c>
      <c r="G43" s="95">
        <f>Iedzivotaju_skaits_struktura!F30</f>
        <v>4963</v>
      </c>
      <c r="H43" s="37">
        <v>785.98101899999995</v>
      </c>
      <c r="I43" s="37">
        <f t="shared" si="3"/>
        <v>595.96968437092517</v>
      </c>
      <c r="J43" s="37">
        <f t="shared" si="17"/>
        <v>41910.591148880005</v>
      </c>
      <c r="K43" s="37">
        <f t="shared" si="5"/>
        <v>345.02048421424325</v>
      </c>
      <c r="L43" s="420">
        <f t="shared" si="15"/>
        <v>4881535.1987784356</v>
      </c>
      <c r="M43" s="414">
        <f t="shared" si="7"/>
        <v>19341547.650670193</v>
      </c>
      <c r="N43" s="229">
        <f t="shared" si="2"/>
        <v>461.49546261379959</v>
      </c>
      <c r="O43" s="179">
        <f t="shared" si="8"/>
        <v>797.16224913119538</v>
      </c>
      <c r="P43" s="167"/>
      <c r="Q43" s="305">
        <v>18634649.756661292</v>
      </c>
      <c r="R43" s="204">
        <f t="shared" si="16"/>
        <v>706897.89400890097</v>
      </c>
      <c r="S43" s="331">
        <f t="shared" si="10"/>
        <v>3.7934595135398652E-2</v>
      </c>
      <c r="T43" s="121"/>
      <c r="U43" s="296"/>
    </row>
    <row r="44" spans="1:21" ht="14">
      <c r="A44" s="30">
        <v>26</v>
      </c>
      <c r="B44" s="31" t="s">
        <v>28</v>
      </c>
      <c r="C44" s="418">
        <f>Vertetie_ienemumi!I32</f>
        <v>2014584.4208585261</v>
      </c>
      <c r="D44" s="95">
        <f>Iedzivotaju_skaits_struktura!C31</f>
        <v>3113</v>
      </c>
      <c r="E44" s="95">
        <f>Iedzivotaju_skaits_struktura!D31</f>
        <v>190</v>
      </c>
      <c r="F44" s="95">
        <f>Iedzivotaju_skaits_struktura!E31</f>
        <v>345</v>
      </c>
      <c r="G44" s="95">
        <f>Iedzivotaju_skaits_struktura!F31</f>
        <v>681</v>
      </c>
      <c r="H44" s="37">
        <v>300.50493499999999</v>
      </c>
      <c r="I44" s="37">
        <f t="shared" si="3"/>
        <v>647.15207865677041</v>
      </c>
      <c r="J44" s="37">
        <f t="shared" si="17"/>
        <v>5643.0075011999988</v>
      </c>
      <c r="K44" s="37">
        <f t="shared" si="5"/>
        <v>357.00544796903426</v>
      </c>
      <c r="L44" s="420">
        <f t="shared" si="15"/>
        <v>609848.26625472587</v>
      </c>
      <c r="M44" s="414">
        <f t="shared" si="7"/>
        <v>2624432.687113252</v>
      </c>
      <c r="N44" s="229">
        <f t="shared" si="2"/>
        <v>465.07694461776993</v>
      </c>
      <c r="O44" s="179">
        <f t="shared" si="8"/>
        <v>843.05579412568329</v>
      </c>
      <c r="P44" s="167"/>
      <c r="Q44" s="305">
        <v>2500260.1459409879</v>
      </c>
      <c r="R44" s="204">
        <f t="shared" si="16"/>
        <v>124172.54117226414</v>
      </c>
      <c r="S44" s="331">
        <f t="shared" si="10"/>
        <v>4.966384852946204E-2</v>
      </c>
      <c r="T44" s="121"/>
      <c r="U44" s="296"/>
    </row>
    <row r="45" spans="1:21" ht="14">
      <c r="A45" s="30">
        <v>27</v>
      </c>
      <c r="B45" s="31" t="s">
        <v>29</v>
      </c>
      <c r="C45" s="418">
        <f>Vertetie_ienemumi!I33</f>
        <v>3589083.2663536631</v>
      </c>
      <c r="D45" s="95">
        <f>Iedzivotaju_skaits_struktura!C32</f>
        <v>6264</v>
      </c>
      <c r="E45" s="95">
        <f>Iedzivotaju_skaits_struktura!D32</f>
        <v>462</v>
      </c>
      <c r="F45" s="95">
        <f>Iedzivotaju_skaits_struktura!E32</f>
        <v>695</v>
      </c>
      <c r="G45" s="95">
        <f>Iedzivotaju_skaits_struktura!F32</f>
        <v>1294</v>
      </c>
      <c r="H45" s="37">
        <v>496.22530899999998</v>
      </c>
      <c r="I45" s="37">
        <f t="shared" si="3"/>
        <v>572.96987010754515</v>
      </c>
      <c r="J45" s="37">
        <f t="shared" si="17"/>
        <v>11322.602469679998</v>
      </c>
      <c r="K45" s="37">
        <f t="shared" si="5"/>
        <v>316.9839509922403</v>
      </c>
      <c r="L45" s="420">
        <f t="shared" si="15"/>
        <v>1541383.4498638562</v>
      </c>
      <c r="M45" s="414">
        <f t="shared" si="7"/>
        <v>5130466.7162175197</v>
      </c>
      <c r="N45" s="229">
        <f t="shared" si="2"/>
        <v>453.11726963443573</v>
      </c>
      <c r="O45" s="179">
        <f t="shared" si="8"/>
        <v>819.04002493893995</v>
      </c>
      <c r="P45" s="167"/>
      <c r="Q45" s="305">
        <v>4757606.7925497871</v>
      </c>
      <c r="R45" s="204">
        <f t="shared" si="16"/>
        <v>372859.92366773263</v>
      </c>
      <c r="S45" s="331">
        <f t="shared" si="10"/>
        <v>7.8371319851740617E-2</v>
      </c>
      <c r="T45" s="121"/>
      <c r="U45" s="296"/>
    </row>
    <row r="46" spans="1:21" ht="14">
      <c r="A46" s="30">
        <v>28</v>
      </c>
      <c r="B46" s="31" t="s">
        <v>30</v>
      </c>
      <c r="C46" s="418">
        <f>Vertetie_ienemumi!I34</f>
        <v>4706323.2123141792</v>
      </c>
      <c r="D46" s="95">
        <f>Iedzivotaju_skaits_struktura!C33</f>
        <v>7631</v>
      </c>
      <c r="E46" s="95">
        <f>Iedzivotaju_skaits_struktura!D33</f>
        <v>598</v>
      </c>
      <c r="F46" s="95">
        <f>Iedzivotaju_skaits_struktura!E33</f>
        <v>874</v>
      </c>
      <c r="G46" s="95">
        <f>Iedzivotaju_skaits_struktura!F33</f>
        <v>1517</v>
      </c>
      <c r="H46" s="37">
        <v>702.17314799999997</v>
      </c>
      <c r="I46" s="37">
        <f t="shared" si="3"/>
        <v>616.73741479677358</v>
      </c>
      <c r="J46" s="37">
        <f t="shared" si="17"/>
        <v>14069.443184959999</v>
      </c>
      <c r="K46" s="37">
        <f t="shared" si="5"/>
        <v>334.50671433430716</v>
      </c>
      <c r="L46" s="420">
        <f t="shared" si="15"/>
        <v>1742456.9937760753</v>
      </c>
      <c r="M46" s="414">
        <f t="shared" si="7"/>
        <v>6448780.2060902547</v>
      </c>
      <c r="N46" s="229">
        <f t="shared" si="2"/>
        <v>458.35361935175189</v>
      </c>
      <c r="O46" s="179">
        <f t="shared" si="8"/>
        <v>845.0766879950537</v>
      </c>
      <c r="P46" s="167"/>
      <c r="Q46" s="305">
        <v>6018803.2234235033</v>
      </c>
      <c r="R46" s="204">
        <f t="shared" si="16"/>
        <v>429976.98266675137</v>
      </c>
      <c r="S46" s="331">
        <f t="shared" si="10"/>
        <v>7.1438950021393E-2</v>
      </c>
      <c r="T46" s="121"/>
      <c r="U46" s="296"/>
    </row>
    <row r="47" spans="1:21" ht="14">
      <c r="A47" s="30">
        <v>29</v>
      </c>
      <c r="B47" s="31" t="s">
        <v>31</v>
      </c>
      <c r="C47" s="418">
        <f>Vertetie_ienemumi!I35</f>
        <v>10758066.953363128</v>
      </c>
      <c r="D47" s="95">
        <f>Iedzivotaju_skaits_struktura!C34</f>
        <v>9359</v>
      </c>
      <c r="E47" s="95">
        <f>Iedzivotaju_skaits_struktura!D34</f>
        <v>625</v>
      </c>
      <c r="F47" s="95">
        <f>Iedzivotaju_skaits_struktura!E34</f>
        <v>853</v>
      </c>
      <c r="G47" s="95">
        <f>Iedzivotaju_skaits_struktura!F34</f>
        <v>1927</v>
      </c>
      <c r="H47" s="37">
        <v>80.593541999999999</v>
      </c>
      <c r="I47" s="37">
        <f t="shared" si="3"/>
        <v>1149.4889361430846</v>
      </c>
      <c r="J47" s="37">
        <f t="shared" si="17"/>
        <v>15150.762183839999</v>
      </c>
      <c r="K47" s="37">
        <f t="shared" si="5"/>
        <v>710.06770635194994</v>
      </c>
      <c r="L47" s="420">
        <f t="shared" si="15"/>
        <v>-2113299.7722237385</v>
      </c>
      <c r="M47" s="414">
        <f t="shared" si="7"/>
        <v>8644767.1811393891</v>
      </c>
      <c r="N47" s="229">
        <f t="shared" si="2"/>
        <v>570.5829895713108</v>
      </c>
      <c r="O47" s="179">
        <f t="shared" si="8"/>
        <v>923.68492158771119</v>
      </c>
      <c r="P47" s="167"/>
      <c r="Q47" s="305">
        <v>8129596.5681756148</v>
      </c>
      <c r="R47" s="204">
        <f t="shared" si="16"/>
        <v>515170.61296377424</v>
      </c>
      <c r="S47" s="331">
        <f t="shared" si="10"/>
        <v>6.3369763633841059E-2</v>
      </c>
      <c r="T47" s="121"/>
      <c r="U47" s="296"/>
    </row>
    <row r="48" spans="1:21" ht="14">
      <c r="A48" s="30">
        <v>30</v>
      </c>
      <c r="B48" s="31" t="s">
        <v>32</v>
      </c>
      <c r="C48" s="418">
        <f>Vertetie_ienemumi!I36</f>
        <v>11794379.032111399</v>
      </c>
      <c r="D48" s="95">
        <f>Iedzivotaju_skaits_struktura!C35</f>
        <v>18297</v>
      </c>
      <c r="E48" s="95">
        <f>Iedzivotaju_skaits_struktura!D35</f>
        <v>1439</v>
      </c>
      <c r="F48" s="95">
        <f>Iedzivotaju_skaits_struktura!E35</f>
        <v>1989</v>
      </c>
      <c r="G48" s="95">
        <f>Iedzivotaju_skaits_struktura!F35</f>
        <v>3875</v>
      </c>
      <c r="H48" s="37">
        <v>172.88524200000001</v>
      </c>
      <c r="I48" s="37">
        <f t="shared" si="3"/>
        <v>644.60725977544951</v>
      </c>
      <c r="J48" s="37">
        <f t="shared" si="17"/>
        <v>31278.685567839999</v>
      </c>
      <c r="K48" s="37">
        <f t="shared" si="5"/>
        <v>377.07399841117683</v>
      </c>
      <c r="L48" s="420">
        <f t="shared" si="15"/>
        <v>2940198.2178110434</v>
      </c>
      <c r="M48" s="414">
        <f t="shared" si="7"/>
        <v>14734577.249922443</v>
      </c>
      <c r="N48" s="229">
        <f t="shared" si="2"/>
        <v>471.07405514099304</v>
      </c>
      <c r="O48" s="179">
        <f t="shared" si="8"/>
        <v>805.30017215513158</v>
      </c>
      <c r="P48" s="167"/>
      <c r="Q48" s="305">
        <v>13973068.211605888</v>
      </c>
      <c r="R48" s="204">
        <f t="shared" si="16"/>
        <v>761509.03831655532</v>
      </c>
      <c r="S48" s="331">
        <f t="shared" si="10"/>
        <v>5.4498341150589491E-2</v>
      </c>
      <c r="T48" s="121"/>
      <c r="U48" s="296"/>
    </row>
    <row r="49" spans="1:21" ht="14">
      <c r="A49" s="30">
        <v>31</v>
      </c>
      <c r="B49" s="31" t="s">
        <v>33</v>
      </c>
      <c r="C49" s="418">
        <f>Vertetie_ienemumi!I37</f>
        <v>1337515.1054606845</v>
      </c>
      <c r="D49" s="95">
        <f>Iedzivotaju_skaits_struktura!C36</f>
        <v>2515</v>
      </c>
      <c r="E49" s="95">
        <f>Iedzivotaju_skaits_struktura!D36</f>
        <v>116</v>
      </c>
      <c r="F49" s="95">
        <f>Iedzivotaju_skaits_struktura!E36</f>
        <v>244</v>
      </c>
      <c r="G49" s="95">
        <f>Iedzivotaju_skaits_struktura!F36</f>
        <v>583</v>
      </c>
      <c r="H49" s="37">
        <v>190.31487000000001</v>
      </c>
      <c r="I49" s="37">
        <f t="shared" si="3"/>
        <v>531.81515127661407</v>
      </c>
      <c r="J49" s="37">
        <f t="shared" si="17"/>
        <v>4302.5786023999999</v>
      </c>
      <c r="K49" s="37">
        <f t="shared" si="5"/>
        <v>310.86360739920286</v>
      </c>
      <c r="L49" s="420">
        <f t="shared" si="15"/>
        <v>604188.36176065821</v>
      </c>
      <c r="M49" s="414">
        <f t="shared" si="7"/>
        <v>1941703.4672213427</v>
      </c>
      <c r="N49" s="229">
        <f t="shared" si="2"/>
        <v>451.28831955289576</v>
      </c>
      <c r="O49" s="179">
        <f t="shared" si="8"/>
        <v>772.04909233452986</v>
      </c>
      <c r="P49" s="167"/>
      <c r="Q49" s="305">
        <v>1863841.6916395354</v>
      </c>
      <c r="R49" s="204">
        <f t="shared" si="16"/>
        <v>77861.775581807364</v>
      </c>
      <c r="S49" s="331">
        <f t="shared" si="10"/>
        <v>4.1774886746586359E-2</v>
      </c>
      <c r="T49" s="121"/>
      <c r="U49" s="296"/>
    </row>
    <row r="50" spans="1:21" ht="14">
      <c r="A50" s="30">
        <v>32</v>
      </c>
      <c r="B50" s="31" t="s">
        <v>34</v>
      </c>
      <c r="C50" s="418">
        <f>Vertetie_ienemumi!I38</f>
        <v>1000792.6083704521</v>
      </c>
      <c r="D50" s="95">
        <f>Iedzivotaju_skaits_struktura!C37</f>
        <v>2667</v>
      </c>
      <c r="E50" s="95">
        <f>Iedzivotaju_skaits_struktura!D37</f>
        <v>138</v>
      </c>
      <c r="F50" s="95">
        <f>Iedzivotaju_skaits_struktura!E37</f>
        <v>233</v>
      </c>
      <c r="G50" s="95">
        <f>Iedzivotaju_skaits_struktura!F37</f>
        <v>566</v>
      </c>
      <c r="H50" s="37">
        <v>510.04650099999998</v>
      </c>
      <c r="I50" s="37">
        <f t="shared" si="3"/>
        <v>375.25032184868843</v>
      </c>
      <c r="J50" s="37">
        <f t="shared" si="17"/>
        <v>4943.6106815200001</v>
      </c>
      <c r="K50" s="37">
        <f t="shared" si="5"/>
        <v>202.44163079256492</v>
      </c>
      <c r="L50" s="420">
        <f t="shared" si="15"/>
        <v>1070028.7678988341</v>
      </c>
      <c r="M50" s="414">
        <f t="shared" si="7"/>
        <v>2070821.376269286</v>
      </c>
      <c r="N50" s="229">
        <f t="shared" ref="N50:N81" si="18">M50/J50</f>
        <v>418.88844200663789</v>
      </c>
      <c r="O50" s="179">
        <f t="shared" si="8"/>
        <v>776.46095848117216</v>
      </c>
      <c r="P50" s="167"/>
      <c r="Q50" s="305">
        <v>1978974.7514334456</v>
      </c>
      <c r="R50" s="204">
        <f t="shared" si="16"/>
        <v>91846.624835840426</v>
      </c>
      <c r="S50" s="331">
        <f t="shared" ref="S50:S81" si="19">M50/Q50-1</f>
        <v>4.6411216095259666E-2</v>
      </c>
      <c r="T50" s="121"/>
      <c r="U50" s="296"/>
    </row>
    <row r="51" spans="1:21" ht="14">
      <c r="A51" s="30">
        <v>33</v>
      </c>
      <c r="B51" s="31" t="s">
        <v>35</v>
      </c>
      <c r="C51" s="418">
        <f>Vertetie_ienemumi!I39</f>
        <v>2488572.0095598628</v>
      </c>
      <c r="D51" s="95">
        <f>Iedzivotaju_skaits_struktura!C38</f>
        <v>7361</v>
      </c>
      <c r="E51" s="95">
        <f>Iedzivotaju_skaits_struktura!D38</f>
        <v>357</v>
      </c>
      <c r="F51" s="95">
        <f>Iedzivotaju_skaits_struktura!E38</f>
        <v>711</v>
      </c>
      <c r="G51" s="95">
        <f>Iedzivotaju_skaits_struktura!F38</f>
        <v>1645</v>
      </c>
      <c r="H51" s="37">
        <v>949.68394499999999</v>
      </c>
      <c r="I51" s="37">
        <f t="shared" si="3"/>
        <v>338.07526281209925</v>
      </c>
      <c r="J51" s="37">
        <f t="shared" si="17"/>
        <v>13175.059596399997</v>
      </c>
      <c r="K51" s="37">
        <f t="shared" si="5"/>
        <v>188.88506661782765</v>
      </c>
      <c r="L51" s="420">
        <f t="shared" si="15"/>
        <v>2976934.3600463099</v>
      </c>
      <c r="M51" s="414">
        <f t="shared" si="7"/>
        <v>5465506.3696061727</v>
      </c>
      <c r="N51" s="229">
        <f t="shared" si="18"/>
        <v>414.83731664482099</v>
      </c>
      <c r="O51" s="179">
        <f t="shared" si="8"/>
        <v>742.49509164599544</v>
      </c>
      <c r="P51" s="167"/>
      <c r="Q51" s="305">
        <v>5313274.4783718782</v>
      </c>
      <c r="R51" s="204">
        <f t="shared" si="16"/>
        <v>152231.89123429451</v>
      </c>
      <c r="S51" s="331">
        <f t="shared" si="19"/>
        <v>2.8651237923801309E-2</v>
      </c>
      <c r="T51" s="121"/>
      <c r="U51" s="296"/>
    </row>
    <row r="52" spans="1:21" ht="14">
      <c r="A52" s="30">
        <v>34</v>
      </c>
      <c r="B52" s="31" t="s">
        <v>36</v>
      </c>
      <c r="C52" s="418">
        <f>Vertetie_ienemumi!I40</f>
        <v>7817819.9617788363</v>
      </c>
      <c r="D52" s="95">
        <f>Iedzivotaju_skaits_struktura!C39</f>
        <v>22632</v>
      </c>
      <c r="E52" s="95">
        <f>Iedzivotaju_skaits_struktura!D39</f>
        <v>1047</v>
      </c>
      <c r="F52" s="95">
        <f>Iedzivotaju_skaits_struktura!E39</f>
        <v>1896</v>
      </c>
      <c r="G52" s="95">
        <f>Iedzivotaju_skaits_struktura!F39</f>
        <v>5063</v>
      </c>
      <c r="H52" s="37">
        <v>1875.795766</v>
      </c>
      <c r="I52" s="37">
        <f t="shared" si="3"/>
        <v>345.43212980641732</v>
      </c>
      <c r="J52" s="37">
        <f t="shared" si="17"/>
        <v>37860.769564319999</v>
      </c>
      <c r="K52" s="37">
        <f t="shared" si="5"/>
        <v>206.48867024473671</v>
      </c>
      <c r="L52" s="420">
        <f t="shared" si="15"/>
        <v>8087406.9459291007</v>
      </c>
      <c r="M52" s="414">
        <f t="shared" si="7"/>
        <v>15905226.907707937</v>
      </c>
      <c r="N52" s="229">
        <f t="shared" si="18"/>
        <v>420.09782396755685</v>
      </c>
      <c r="O52" s="179">
        <f t="shared" si="8"/>
        <v>702.77602101926198</v>
      </c>
      <c r="P52" s="167"/>
      <c r="Q52" s="305">
        <v>15313400.544484926</v>
      </c>
      <c r="R52" s="204">
        <f t="shared" si="16"/>
        <v>591826.36322301067</v>
      </c>
      <c r="S52" s="331">
        <f t="shared" si="19"/>
        <v>3.8647612037820966E-2</v>
      </c>
      <c r="T52" s="121"/>
      <c r="U52" s="296"/>
    </row>
    <row r="53" spans="1:21" ht="14">
      <c r="A53" s="30">
        <v>35</v>
      </c>
      <c r="B53" s="31" t="s">
        <v>37</v>
      </c>
      <c r="C53" s="418">
        <f>Vertetie_ienemumi!I41</f>
        <v>14486600.262209795</v>
      </c>
      <c r="D53" s="95">
        <f>Iedzivotaju_skaits_struktura!C40</f>
        <v>21047</v>
      </c>
      <c r="E53" s="95">
        <f>Iedzivotaju_skaits_struktura!D40</f>
        <v>1502</v>
      </c>
      <c r="F53" s="95">
        <f>Iedzivotaju_skaits_struktura!E40</f>
        <v>2321</v>
      </c>
      <c r="G53" s="95">
        <f>Iedzivotaju_skaits_struktura!F40</f>
        <v>4321</v>
      </c>
      <c r="H53" s="37">
        <v>887.90868599999999</v>
      </c>
      <c r="I53" s="37">
        <f t="shared" si="3"/>
        <v>688.2976320715444</v>
      </c>
      <c r="J53" s="37">
        <f t="shared" si="17"/>
        <v>36675.301202720002</v>
      </c>
      <c r="K53" s="37">
        <f t="shared" si="5"/>
        <v>394.99608148099969</v>
      </c>
      <c r="L53" s="420">
        <f t="shared" si="15"/>
        <v>2986603.7371731256</v>
      </c>
      <c r="M53" s="414">
        <f t="shared" si="7"/>
        <v>17473203.999382921</v>
      </c>
      <c r="N53" s="229">
        <f t="shared" si="18"/>
        <v>476.42973408183025</v>
      </c>
      <c r="O53" s="179">
        <f t="shared" si="8"/>
        <v>830.19926827495226</v>
      </c>
      <c r="P53" s="167"/>
      <c r="Q53" s="305">
        <v>16847555.572032258</v>
      </c>
      <c r="R53" s="204">
        <f t="shared" si="16"/>
        <v>625648.42735066265</v>
      </c>
      <c r="S53" s="331">
        <f t="shared" si="19"/>
        <v>3.7135857761423141E-2</v>
      </c>
      <c r="T53" s="121"/>
      <c r="U53" s="296"/>
    </row>
    <row r="54" spans="1:21" ht="14">
      <c r="A54" s="30">
        <v>36</v>
      </c>
      <c r="B54" s="31" t="s">
        <v>38</v>
      </c>
      <c r="C54" s="418">
        <f>Vertetie_ienemumi!I42</f>
        <v>2225712.5299969688</v>
      </c>
      <c r="D54" s="95">
        <f>Iedzivotaju_skaits_struktura!C41</f>
        <v>3959</v>
      </c>
      <c r="E54" s="95">
        <f>Iedzivotaju_skaits_struktura!D41</f>
        <v>248</v>
      </c>
      <c r="F54" s="95">
        <f>Iedzivotaju_skaits_struktura!E41</f>
        <v>412</v>
      </c>
      <c r="G54" s="95">
        <f>Iedzivotaju_skaits_struktura!F41</f>
        <v>881</v>
      </c>
      <c r="H54" s="37">
        <v>675.95532900000001</v>
      </c>
      <c r="I54" s="37">
        <f t="shared" si="3"/>
        <v>562.19058600580172</v>
      </c>
      <c r="J54" s="37">
        <f t="shared" si="17"/>
        <v>7561.8321000799988</v>
      </c>
      <c r="K54" s="37">
        <f t="shared" si="5"/>
        <v>294.33508976924026</v>
      </c>
      <c r="L54" s="420">
        <f t="shared" si="15"/>
        <v>1149504.2827071371</v>
      </c>
      <c r="M54" s="414">
        <f t="shared" si="7"/>
        <v>3375216.8127041059</v>
      </c>
      <c r="N54" s="229">
        <f t="shared" si="18"/>
        <v>446.3490815497475</v>
      </c>
      <c r="O54" s="179">
        <f t="shared" si="8"/>
        <v>852.54276653298962</v>
      </c>
      <c r="P54" s="167"/>
      <c r="Q54" s="305">
        <v>3203513.639498001</v>
      </c>
      <c r="R54" s="204">
        <f t="shared" si="16"/>
        <v>171703.1732061049</v>
      </c>
      <c r="S54" s="331">
        <f t="shared" si="19"/>
        <v>5.359838993318955E-2</v>
      </c>
      <c r="T54" s="121"/>
      <c r="U54" s="296"/>
    </row>
    <row r="55" spans="1:21" ht="14">
      <c r="A55" s="30">
        <v>37</v>
      </c>
      <c r="B55" s="31" t="s">
        <v>39</v>
      </c>
      <c r="C55" s="418">
        <f>Vertetie_ienemumi!I43</f>
        <v>1606446.7575861299</v>
      </c>
      <c r="D55" s="95">
        <f>Iedzivotaju_skaits_struktura!C42</f>
        <v>2848</v>
      </c>
      <c r="E55" s="95">
        <f>Iedzivotaju_skaits_struktura!D42</f>
        <v>187</v>
      </c>
      <c r="F55" s="95">
        <f>Iedzivotaju_skaits_struktura!E42</f>
        <v>260</v>
      </c>
      <c r="G55" s="95">
        <f>Iedzivotaju_skaits_struktura!F42</f>
        <v>671</v>
      </c>
      <c r="H55" s="37">
        <v>320.38893899999999</v>
      </c>
      <c r="I55" s="37">
        <f t="shared" si="3"/>
        <v>564.06136151198382</v>
      </c>
      <c r="J55" s="37">
        <f t="shared" si="17"/>
        <v>5116.7111872800006</v>
      </c>
      <c r="K55" s="37">
        <f t="shared" si="5"/>
        <v>313.96080388115536</v>
      </c>
      <c r="L55" s="420">
        <f t="shared" si="15"/>
        <v>707400.95240861119</v>
      </c>
      <c r="M55" s="414">
        <f t="shared" si="7"/>
        <v>2313847.7099947412</v>
      </c>
      <c r="N55" s="229">
        <f t="shared" si="18"/>
        <v>452.21385872763375</v>
      </c>
      <c r="O55" s="179">
        <f t="shared" si="8"/>
        <v>812.44652738579396</v>
      </c>
      <c r="P55" s="167"/>
      <c r="Q55" s="305">
        <v>2208716.4299290655</v>
      </c>
      <c r="R55" s="204">
        <f t="shared" si="16"/>
        <v>105131.28006567573</v>
      </c>
      <c r="S55" s="331">
        <f t="shared" si="19"/>
        <v>4.7598360134013307E-2</v>
      </c>
      <c r="T55" s="121"/>
      <c r="U55" s="296"/>
    </row>
    <row r="56" spans="1:21" ht="14">
      <c r="A56" s="30">
        <v>38</v>
      </c>
      <c r="B56" s="31" t="s">
        <v>40</v>
      </c>
      <c r="C56" s="418">
        <f>Vertetie_ienemumi!I44</f>
        <v>5510344.429251276</v>
      </c>
      <c r="D56" s="95">
        <f>Iedzivotaju_skaits_struktura!C43</f>
        <v>7394</v>
      </c>
      <c r="E56" s="95">
        <f>Iedzivotaju_skaits_struktura!D43</f>
        <v>451</v>
      </c>
      <c r="F56" s="95">
        <f>Iedzivotaju_skaits_struktura!E43</f>
        <v>767</v>
      </c>
      <c r="G56" s="95">
        <f>Iedzivotaju_skaits_struktura!F43</f>
        <v>1740</v>
      </c>
      <c r="H56" s="37">
        <v>396.10554200000001</v>
      </c>
      <c r="I56" s="37">
        <f t="shared" si="3"/>
        <v>745.24539210863884</v>
      </c>
      <c r="J56" s="37">
        <f t="shared" si="17"/>
        <v>12839.44042384</v>
      </c>
      <c r="K56" s="37">
        <f t="shared" si="5"/>
        <v>429.17325423464604</v>
      </c>
      <c r="L56" s="420">
        <f t="shared" si="15"/>
        <v>737878.63485858275</v>
      </c>
      <c r="M56" s="414">
        <f t="shared" si="7"/>
        <v>6248223.0641098591</v>
      </c>
      <c r="N56" s="229">
        <f t="shared" si="18"/>
        <v>486.64294220395237</v>
      </c>
      <c r="O56" s="179">
        <f t="shared" si="8"/>
        <v>845.03963539489575</v>
      </c>
      <c r="P56" s="167"/>
      <c r="Q56" s="305">
        <v>6048450.8462046655</v>
      </c>
      <c r="R56" s="204">
        <f t="shared" si="16"/>
        <v>199772.21790519357</v>
      </c>
      <c r="S56" s="331">
        <f t="shared" si="19"/>
        <v>3.302865857470727E-2</v>
      </c>
      <c r="T56" s="121"/>
      <c r="U56" s="296"/>
    </row>
    <row r="57" spans="1:21" ht="14">
      <c r="A57" s="30">
        <v>39</v>
      </c>
      <c r="B57" s="31" t="s">
        <v>41</v>
      </c>
      <c r="C57" s="418">
        <f>Vertetie_ienemumi!I45</f>
        <v>1514296.113373932</v>
      </c>
      <c r="D57" s="95">
        <f>Iedzivotaju_skaits_struktura!C44</f>
        <v>2973</v>
      </c>
      <c r="E57" s="95">
        <f>Iedzivotaju_skaits_struktura!D44</f>
        <v>146</v>
      </c>
      <c r="F57" s="95">
        <f>Iedzivotaju_skaits_struktura!E44</f>
        <v>283</v>
      </c>
      <c r="G57" s="95">
        <f>Iedzivotaju_skaits_struktura!F44</f>
        <v>746</v>
      </c>
      <c r="H57" s="37">
        <v>378.901206</v>
      </c>
      <c r="I57" s="37">
        <f t="shared" si="3"/>
        <v>509.34951677562464</v>
      </c>
      <c r="J57" s="37">
        <f t="shared" si="17"/>
        <v>5365.1898331199991</v>
      </c>
      <c r="K57" s="37">
        <f t="shared" si="5"/>
        <v>282.24464752877697</v>
      </c>
      <c r="L57" s="420">
        <f t="shared" si="15"/>
        <v>861066.99790975149</v>
      </c>
      <c r="M57" s="414">
        <f t="shared" si="7"/>
        <v>2375363.1112836832</v>
      </c>
      <c r="N57" s="229">
        <f t="shared" si="18"/>
        <v>442.73607927538086</v>
      </c>
      <c r="O57" s="179">
        <f t="shared" si="8"/>
        <v>798.97851035441749</v>
      </c>
      <c r="P57" s="167"/>
      <c r="Q57" s="305">
        <v>2256407.7507879389</v>
      </c>
      <c r="R57" s="204">
        <f t="shared" si="16"/>
        <v>118955.36049574427</v>
      </c>
      <c r="S57" s="331">
        <f t="shared" si="19"/>
        <v>5.271891148849539E-2</v>
      </c>
      <c r="T57" s="121"/>
      <c r="U57" s="296"/>
    </row>
    <row r="58" spans="1:21" ht="14">
      <c r="A58" s="30">
        <v>40</v>
      </c>
      <c r="B58" s="31" t="s">
        <v>42</v>
      </c>
      <c r="C58" s="418">
        <f>Vertetie_ienemumi!I46</f>
        <v>15740171.86290401</v>
      </c>
      <c r="D58" s="95">
        <f>Iedzivotaju_skaits_struktura!C45</f>
        <v>9135</v>
      </c>
      <c r="E58" s="95">
        <f>Iedzivotaju_skaits_struktura!D45</f>
        <v>820</v>
      </c>
      <c r="F58" s="95">
        <f>Iedzivotaju_skaits_struktura!E45</f>
        <v>1375</v>
      </c>
      <c r="G58" s="95">
        <f>Iedzivotaju_skaits_struktura!F45</f>
        <v>1256</v>
      </c>
      <c r="H58" s="37">
        <v>152.389421</v>
      </c>
      <c r="I58" s="37">
        <f t="shared" si="3"/>
        <v>1723.062053957746</v>
      </c>
      <c r="J58" s="37">
        <f t="shared" si="17"/>
        <v>16697.371919919999</v>
      </c>
      <c r="K58" s="122">
        <f t="shared" si="5"/>
        <v>942.67360985868402</v>
      </c>
      <c r="L58" s="420">
        <f t="shared" si="15"/>
        <v>-5052302.5085107991</v>
      </c>
      <c r="M58" s="414">
        <f t="shared" si="7"/>
        <v>10687869.35439321</v>
      </c>
      <c r="N58" s="229">
        <f t="shared" si="18"/>
        <v>640.09290837215883</v>
      </c>
      <c r="O58" s="179">
        <f t="shared" si="8"/>
        <v>1169.991171800023</v>
      </c>
      <c r="P58" s="167"/>
      <c r="Q58" s="305">
        <v>9462589.5837689899</v>
      </c>
      <c r="R58" s="204">
        <f t="shared" si="16"/>
        <v>1225279.7706242204</v>
      </c>
      <c r="S58" s="331">
        <f t="shared" si="19"/>
        <v>0.12948672874135014</v>
      </c>
      <c r="T58" s="121"/>
      <c r="U58" s="296"/>
    </row>
    <row r="59" spans="1:21" ht="14">
      <c r="A59" s="30">
        <v>41</v>
      </c>
      <c r="B59" s="31" t="s">
        <v>43</v>
      </c>
      <c r="C59" s="418">
        <f>Vertetie_ienemumi!I47</f>
        <v>5472706.4170017997</v>
      </c>
      <c r="D59" s="95">
        <f>Iedzivotaju_skaits_struktura!C46</f>
        <v>9075</v>
      </c>
      <c r="E59" s="95">
        <f>Iedzivotaju_skaits_struktura!D46</f>
        <v>641</v>
      </c>
      <c r="F59" s="95">
        <f>Iedzivotaju_skaits_struktura!E46</f>
        <v>1042</v>
      </c>
      <c r="G59" s="95">
        <f>Iedzivotaju_skaits_struktura!F46</f>
        <v>1994</v>
      </c>
      <c r="H59" s="37">
        <v>489.89969100000002</v>
      </c>
      <c r="I59" s="37">
        <f t="shared" si="3"/>
        <v>603.0530487054325</v>
      </c>
      <c r="J59" s="37">
        <f t="shared" si="17"/>
        <v>16192.067530320001</v>
      </c>
      <c r="K59" s="37">
        <f t="shared" si="5"/>
        <v>337.98688195649117</v>
      </c>
      <c r="L59" s="420">
        <f t="shared" si="15"/>
        <v>1965825.8141250832</v>
      </c>
      <c r="M59" s="414">
        <f t="shared" si="7"/>
        <v>7438532.2311268831</v>
      </c>
      <c r="N59" s="229">
        <f t="shared" si="18"/>
        <v>459.39360228075066</v>
      </c>
      <c r="O59" s="179">
        <f t="shared" si="8"/>
        <v>819.67297312692926</v>
      </c>
      <c r="P59" s="167"/>
      <c r="Q59" s="305">
        <v>7089148.6278971517</v>
      </c>
      <c r="R59" s="204">
        <f t="shared" si="16"/>
        <v>349383.60322973132</v>
      </c>
      <c r="S59" s="331">
        <f t="shared" si="19"/>
        <v>4.9284282439056248E-2</v>
      </c>
      <c r="T59" s="121"/>
      <c r="U59" s="296"/>
    </row>
    <row r="60" spans="1:21" ht="14">
      <c r="A60" s="30">
        <v>42</v>
      </c>
      <c r="B60" s="31" t="s">
        <v>44</v>
      </c>
      <c r="C60" s="418">
        <f>Vertetie_ienemumi!I48</f>
        <v>11137636.76186214</v>
      </c>
      <c r="D60" s="95">
        <f>Iedzivotaju_skaits_struktura!C47</f>
        <v>21541</v>
      </c>
      <c r="E60" s="95">
        <f>Iedzivotaju_skaits_struktura!D47</f>
        <v>1400</v>
      </c>
      <c r="F60" s="95">
        <f>Iedzivotaju_skaits_struktura!E47</f>
        <v>2180</v>
      </c>
      <c r="G60" s="95">
        <f>Iedzivotaju_skaits_struktura!F47</f>
        <v>4496</v>
      </c>
      <c r="H60" s="37">
        <v>1871.8631310000001</v>
      </c>
      <c r="I60" s="37">
        <f t="shared" si="3"/>
        <v>517.04362665902886</v>
      </c>
      <c r="J60" s="37">
        <f t="shared" si="17"/>
        <v>38096.071959119996</v>
      </c>
      <c r="K60" s="37">
        <f t="shared" si="5"/>
        <v>292.35656562738745</v>
      </c>
      <c r="L60" s="420">
        <f t="shared" ref="L60:L91" si="20">(0.6*($K$16-K60)+$K$9/$J$16*($K$7-K60)/($K$7-$K$5))*J60</f>
        <v>5843985.859768779</v>
      </c>
      <c r="M60" s="414">
        <f t="shared" si="7"/>
        <v>16981622.621630918</v>
      </c>
      <c r="N60" s="229">
        <f t="shared" si="18"/>
        <v>445.75783665710998</v>
      </c>
      <c r="O60" s="179">
        <f t="shared" si="8"/>
        <v>788.339567412419</v>
      </c>
      <c r="P60" s="167"/>
      <c r="Q60" s="305">
        <v>16256619.628241789</v>
      </c>
      <c r="R60" s="204">
        <f t="shared" ref="R60:R91" si="21">M60-Q60</f>
        <v>725002.99338912964</v>
      </c>
      <c r="S60" s="331">
        <f t="shared" si="19"/>
        <v>4.4597401548943205E-2</v>
      </c>
      <c r="T60" s="121"/>
      <c r="U60" s="296"/>
    </row>
    <row r="61" spans="1:21" ht="14">
      <c r="A61" s="30">
        <v>43</v>
      </c>
      <c r="B61" s="31" t="s">
        <v>45</v>
      </c>
      <c r="C61" s="418">
        <f>Vertetie_ienemumi!I49</f>
        <v>6114659.3189499881</v>
      </c>
      <c r="D61" s="95">
        <f>Iedzivotaju_skaits_struktura!C48</f>
        <v>8993</v>
      </c>
      <c r="E61" s="95">
        <f>Iedzivotaju_skaits_struktura!D48</f>
        <v>683</v>
      </c>
      <c r="F61" s="95">
        <f>Iedzivotaju_skaits_struktura!E48</f>
        <v>1139</v>
      </c>
      <c r="G61" s="95">
        <f>Iedzivotaju_skaits_struktura!F48</f>
        <v>1623</v>
      </c>
      <c r="H61" s="37">
        <v>311.86354</v>
      </c>
      <c r="I61" s="37">
        <f t="shared" si="3"/>
        <v>679.93542966195798</v>
      </c>
      <c r="J61" s="37">
        <f t="shared" si="17"/>
        <v>15979.412580799999</v>
      </c>
      <c r="K61" s="37">
        <f t="shared" si="5"/>
        <v>382.65857947100216</v>
      </c>
      <c r="L61" s="420">
        <f t="shared" si="20"/>
        <v>1439494.5666830214</v>
      </c>
      <c r="M61" s="414">
        <f t="shared" si="7"/>
        <v>7554153.8856330095</v>
      </c>
      <c r="N61" s="229">
        <f t="shared" si="18"/>
        <v>472.74290262144387</v>
      </c>
      <c r="O61" s="179">
        <f t="shared" si="8"/>
        <v>840.00376800100184</v>
      </c>
      <c r="P61" s="167"/>
      <c r="Q61" s="305">
        <v>7135093.9364412511</v>
      </c>
      <c r="R61" s="204">
        <f t="shared" si="21"/>
        <v>419059.94919175841</v>
      </c>
      <c r="S61" s="331">
        <f t="shared" si="19"/>
        <v>5.8732225941901417E-2</v>
      </c>
      <c r="T61" s="121"/>
      <c r="U61" s="296"/>
    </row>
    <row r="62" spans="1:21" ht="14">
      <c r="A62" s="30">
        <v>44</v>
      </c>
      <c r="B62" s="31" t="s">
        <v>46</v>
      </c>
      <c r="C62" s="418">
        <f>Vertetie_ienemumi!I50</f>
        <v>11113124.174713247</v>
      </c>
      <c r="D62" s="95">
        <f>Iedzivotaju_skaits_struktura!C49</f>
        <v>10090</v>
      </c>
      <c r="E62" s="95">
        <f>Iedzivotaju_skaits_struktura!D49</f>
        <v>1104</v>
      </c>
      <c r="F62" s="95">
        <f>Iedzivotaju_skaits_struktura!E49</f>
        <v>1480</v>
      </c>
      <c r="G62" s="95">
        <f>Iedzivotaju_skaits_struktura!F49</f>
        <v>1599</v>
      </c>
      <c r="H62" s="37">
        <v>130.59732399999999</v>
      </c>
      <c r="I62" s="37">
        <f t="shared" si="3"/>
        <v>1101.3998190994298</v>
      </c>
      <c r="J62" s="37">
        <f t="shared" si="17"/>
        <v>18879.927932479997</v>
      </c>
      <c r="K62" s="37">
        <f t="shared" si="5"/>
        <v>588.62111203268068</v>
      </c>
      <c r="L62" s="420">
        <f t="shared" si="20"/>
        <v>-1025749.5644495799</v>
      </c>
      <c r="M62" s="414">
        <f t="shared" si="7"/>
        <v>10087374.610263666</v>
      </c>
      <c r="N62" s="229">
        <f t="shared" si="18"/>
        <v>534.2909489029297</v>
      </c>
      <c r="O62" s="179">
        <f t="shared" si="8"/>
        <v>999.7398028011562</v>
      </c>
      <c r="P62" s="167"/>
      <c r="Q62" s="305">
        <v>9398352.9578256141</v>
      </c>
      <c r="R62" s="204">
        <f t="shared" si="21"/>
        <v>689021.652438052</v>
      </c>
      <c r="S62" s="331">
        <f t="shared" si="19"/>
        <v>7.3313021497488196E-2</v>
      </c>
      <c r="T62" s="121"/>
      <c r="U62" s="296"/>
    </row>
    <row r="63" spans="1:21" ht="14">
      <c r="A63" s="30">
        <v>45</v>
      </c>
      <c r="B63" s="31" t="s">
        <v>47</v>
      </c>
      <c r="C63" s="418">
        <f>Vertetie_ienemumi!I51</f>
        <v>5771332.0057223141</v>
      </c>
      <c r="D63" s="95">
        <f>Iedzivotaju_skaits_struktura!C50</f>
        <v>8216</v>
      </c>
      <c r="E63" s="95">
        <f>Iedzivotaju_skaits_struktura!D50</f>
        <v>639</v>
      </c>
      <c r="F63" s="95">
        <f>Iedzivotaju_skaits_struktura!E50</f>
        <v>939</v>
      </c>
      <c r="G63" s="95">
        <f>Iedzivotaju_skaits_struktura!F50</f>
        <v>1573</v>
      </c>
      <c r="H63" s="37">
        <v>111.74619800000001</v>
      </c>
      <c r="I63" s="37">
        <f t="shared" si="3"/>
        <v>702.45034149492631</v>
      </c>
      <c r="J63" s="37">
        <f t="shared" si="17"/>
        <v>14106.27422096</v>
      </c>
      <c r="K63" s="37">
        <f t="shared" si="5"/>
        <v>409.13227088318627</v>
      </c>
      <c r="L63" s="420">
        <f t="shared" si="20"/>
        <v>1008906.1053289166</v>
      </c>
      <c r="M63" s="414">
        <f t="shared" si="7"/>
        <v>6780238.1110512307</v>
      </c>
      <c r="N63" s="229">
        <f t="shared" si="18"/>
        <v>480.65406958959591</v>
      </c>
      <c r="O63" s="179">
        <f t="shared" si="8"/>
        <v>825.24806609679047</v>
      </c>
      <c r="P63" s="167"/>
      <c r="Q63" s="305">
        <v>6355137.9084716877</v>
      </c>
      <c r="R63" s="204">
        <f t="shared" si="21"/>
        <v>425100.20257954299</v>
      </c>
      <c r="S63" s="331">
        <f t="shared" si="19"/>
        <v>6.6890791152284024E-2</v>
      </c>
      <c r="T63" s="121"/>
      <c r="U63" s="296"/>
    </row>
    <row r="64" spans="1:21" ht="14">
      <c r="A64" s="30">
        <v>46</v>
      </c>
      <c r="B64" s="31" t="s">
        <v>48</v>
      </c>
      <c r="C64" s="418">
        <f>Vertetie_ienemumi!I52</f>
        <v>2982058.7423947062</v>
      </c>
      <c r="D64" s="95">
        <f>Iedzivotaju_skaits_struktura!C51</f>
        <v>7274</v>
      </c>
      <c r="E64" s="95">
        <f>Iedzivotaju_skaits_struktura!D51</f>
        <v>378</v>
      </c>
      <c r="F64" s="95">
        <f>Iedzivotaju_skaits_struktura!E51</f>
        <v>635</v>
      </c>
      <c r="G64" s="95">
        <f>Iedzivotaju_skaits_struktura!F51</f>
        <v>1720</v>
      </c>
      <c r="H64" s="37">
        <v>647.23166000000003</v>
      </c>
      <c r="I64" s="37">
        <f t="shared" si="3"/>
        <v>409.96133384584908</v>
      </c>
      <c r="J64" s="37">
        <f t="shared" si="17"/>
        <v>12485.212123200001</v>
      </c>
      <c r="K64" s="37">
        <f t="shared" si="5"/>
        <v>238.84726290340311</v>
      </c>
      <c r="L64" s="420">
        <f t="shared" si="20"/>
        <v>2383680.7010350786</v>
      </c>
      <c r="M64" s="414">
        <f t="shared" si="7"/>
        <v>5365739.4434297848</v>
      </c>
      <c r="N64" s="229">
        <f t="shared" si="18"/>
        <v>429.76758348055426</v>
      </c>
      <c r="O64" s="179">
        <f t="shared" si="8"/>
        <v>737.66008295707798</v>
      </c>
      <c r="P64" s="167"/>
      <c r="Q64" s="305">
        <v>5201711.8258092441</v>
      </c>
      <c r="R64" s="204">
        <f t="shared" si="21"/>
        <v>164027.61762054078</v>
      </c>
      <c r="S64" s="331">
        <f t="shared" si="19"/>
        <v>3.153339191277138E-2</v>
      </c>
      <c r="T64" s="121"/>
      <c r="U64" s="296"/>
    </row>
    <row r="65" spans="1:21" ht="14">
      <c r="A65" s="30">
        <v>47</v>
      </c>
      <c r="B65" s="31" t="s">
        <v>49</v>
      </c>
      <c r="C65" s="418">
        <f>Vertetie_ienemumi!I53</f>
        <v>2801292.302494505</v>
      </c>
      <c r="D65" s="95">
        <f>Iedzivotaju_skaits_struktura!C52</f>
        <v>5620</v>
      </c>
      <c r="E65" s="95">
        <f>Iedzivotaju_skaits_struktura!D52</f>
        <v>338</v>
      </c>
      <c r="F65" s="95">
        <f>Iedzivotaju_skaits_struktura!E52</f>
        <v>572</v>
      </c>
      <c r="G65" s="95">
        <f>Iedzivotaju_skaits_struktura!F52</f>
        <v>1230</v>
      </c>
      <c r="H65" s="37">
        <v>684.20382500000005</v>
      </c>
      <c r="I65" s="37">
        <f t="shared" si="3"/>
        <v>498.4505876324742</v>
      </c>
      <c r="J65" s="37">
        <f t="shared" si="17"/>
        <v>10225.829814000001</v>
      </c>
      <c r="K65" s="37">
        <f t="shared" si="5"/>
        <v>273.94278542161004</v>
      </c>
      <c r="L65" s="420">
        <f t="shared" si="20"/>
        <v>1700682.6850214212</v>
      </c>
      <c r="M65" s="414">
        <f t="shared" si="7"/>
        <v>4501974.9875159264</v>
      </c>
      <c r="N65" s="229">
        <f t="shared" si="18"/>
        <v>440.25522323404533</v>
      </c>
      <c r="O65" s="179">
        <f t="shared" si="8"/>
        <v>801.06316503842106</v>
      </c>
      <c r="P65" s="167"/>
      <c r="Q65" s="305">
        <v>4305040.22443124</v>
      </c>
      <c r="R65" s="204">
        <f t="shared" si="21"/>
        <v>196934.76308468636</v>
      </c>
      <c r="S65" s="331">
        <f t="shared" si="19"/>
        <v>4.5745162139734674E-2</v>
      </c>
      <c r="T65" s="121"/>
      <c r="U65" s="296"/>
    </row>
    <row r="66" spans="1:21" ht="14">
      <c r="A66" s="30">
        <v>48</v>
      </c>
      <c r="B66" s="31" t="s">
        <v>50</v>
      </c>
      <c r="C66" s="418">
        <f>Vertetie_ienemumi!I54</f>
        <v>1131531.6036483529</v>
      </c>
      <c r="D66" s="95">
        <f>Iedzivotaju_skaits_struktura!C53</f>
        <v>2224</v>
      </c>
      <c r="E66" s="95">
        <f>Iedzivotaju_skaits_struktura!D53</f>
        <v>147</v>
      </c>
      <c r="F66" s="95">
        <f>Iedzivotaju_skaits_struktura!E53</f>
        <v>213</v>
      </c>
      <c r="G66" s="95">
        <f>Iedzivotaju_skaits_struktura!F53</f>
        <v>517</v>
      </c>
      <c r="H66" s="37">
        <v>251.11783199999999</v>
      </c>
      <c r="I66" s="37">
        <f t="shared" si="3"/>
        <v>508.78219588505078</v>
      </c>
      <c r="J66" s="37">
        <f t="shared" si="17"/>
        <v>4026.6391046399999</v>
      </c>
      <c r="K66" s="37">
        <f t="shared" si="5"/>
        <v>281.01142770516975</v>
      </c>
      <c r="L66" s="420">
        <f t="shared" si="20"/>
        <v>649722.89041936141</v>
      </c>
      <c r="M66" s="414">
        <f t="shared" si="7"/>
        <v>1781254.4940677143</v>
      </c>
      <c r="N66" s="229">
        <f t="shared" si="18"/>
        <v>442.36755462269485</v>
      </c>
      <c r="O66" s="179">
        <f t="shared" si="8"/>
        <v>800.92378330382837</v>
      </c>
      <c r="P66" s="167"/>
      <c r="Q66" s="305">
        <v>1728479.3123554951</v>
      </c>
      <c r="R66" s="204">
        <f t="shared" si="21"/>
        <v>52775.181712219259</v>
      </c>
      <c r="S66" s="331">
        <f t="shared" si="19"/>
        <v>3.0532723958552666E-2</v>
      </c>
      <c r="T66" s="121"/>
      <c r="U66" s="296"/>
    </row>
    <row r="67" spans="1:21" ht="14">
      <c r="A67" s="30">
        <v>49</v>
      </c>
      <c r="B67" s="31" t="s">
        <v>51</v>
      </c>
      <c r="C67" s="418">
        <f>Vertetie_ienemumi!I55</f>
        <v>1498261.8597333797</v>
      </c>
      <c r="D67" s="95">
        <f>Iedzivotaju_skaits_struktura!C54</f>
        <v>2344</v>
      </c>
      <c r="E67" s="95">
        <f>Iedzivotaju_skaits_struktura!D54</f>
        <v>156</v>
      </c>
      <c r="F67" s="95">
        <f>Iedzivotaju_skaits_struktura!E54</f>
        <v>247</v>
      </c>
      <c r="G67" s="95">
        <f>Iedzivotaju_skaits_struktura!F54</f>
        <v>476</v>
      </c>
      <c r="H67" s="37">
        <v>209.317735</v>
      </c>
      <c r="I67" s="37">
        <f t="shared" si="3"/>
        <v>639.19021319683429</v>
      </c>
      <c r="J67" s="37">
        <f t="shared" si="17"/>
        <v>4184.6629572000002</v>
      </c>
      <c r="K67" s="37">
        <f t="shared" si="5"/>
        <v>358.03644763206489</v>
      </c>
      <c r="L67" s="420">
        <f t="shared" si="20"/>
        <v>449217.67615664279</v>
      </c>
      <c r="M67" s="414">
        <f t="shared" si="7"/>
        <v>1947479.5358900225</v>
      </c>
      <c r="N67" s="229">
        <f t="shared" si="18"/>
        <v>465.38503956196763</v>
      </c>
      <c r="O67" s="179">
        <f t="shared" si="8"/>
        <v>830.83597947526562</v>
      </c>
      <c r="P67" s="167"/>
      <c r="Q67" s="305">
        <v>1911271.690670934</v>
      </c>
      <c r="R67" s="204">
        <f t="shared" si="21"/>
        <v>36207.845219088485</v>
      </c>
      <c r="S67" s="331">
        <f t="shared" si="19"/>
        <v>1.894437373599045E-2</v>
      </c>
      <c r="T67" s="121"/>
      <c r="U67" s="296"/>
    </row>
    <row r="68" spans="1:21" ht="14">
      <c r="A68" s="30">
        <v>50</v>
      </c>
      <c r="B68" s="31" t="s">
        <v>52</v>
      </c>
      <c r="C68" s="418">
        <f>Vertetie_ienemumi!I56</f>
        <v>2140514.7680119434</v>
      </c>
      <c r="D68" s="95">
        <f>Iedzivotaju_skaits_struktura!C55</f>
        <v>4594</v>
      </c>
      <c r="E68" s="95">
        <f>Iedzivotaju_skaits_struktura!D55</f>
        <v>244</v>
      </c>
      <c r="F68" s="95">
        <f>Iedzivotaju_skaits_struktura!E55</f>
        <v>411</v>
      </c>
      <c r="G68" s="95">
        <f>Iedzivotaju_skaits_struktura!F55</f>
        <v>1015</v>
      </c>
      <c r="H68" s="37">
        <v>905.32878600000004</v>
      </c>
      <c r="I68" s="37">
        <f t="shared" si="3"/>
        <v>465.9370413608932</v>
      </c>
      <c r="J68" s="37">
        <f t="shared" si="17"/>
        <v>8632.0197547200005</v>
      </c>
      <c r="K68" s="37">
        <f t="shared" si="5"/>
        <v>247.9738032158125</v>
      </c>
      <c r="L68" s="420">
        <f t="shared" si="20"/>
        <v>1592789.5727272886</v>
      </c>
      <c r="M68" s="414">
        <f t="shared" si="7"/>
        <v>3733304.340739232</v>
      </c>
      <c r="N68" s="229">
        <f t="shared" si="18"/>
        <v>432.49487916172296</v>
      </c>
      <c r="O68" s="179">
        <f t="shared" si="8"/>
        <v>812.64787565068173</v>
      </c>
      <c r="P68" s="167"/>
      <c r="Q68" s="305">
        <v>3586547.9419110534</v>
      </c>
      <c r="R68" s="204">
        <f t="shared" si="21"/>
        <v>146756.39882817864</v>
      </c>
      <c r="S68" s="331">
        <f t="shared" si="19"/>
        <v>4.0918566043196769E-2</v>
      </c>
      <c r="T68" s="121"/>
      <c r="U68" s="296"/>
    </row>
    <row r="69" spans="1:21" ht="14">
      <c r="A69" s="30">
        <v>51</v>
      </c>
      <c r="B69" s="31" t="s">
        <v>53</v>
      </c>
      <c r="C69" s="418">
        <f>Vertetie_ienemumi!I57</f>
        <v>14775541.968107354</v>
      </c>
      <c r="D69" s="95">
        <f>Iedzivotaju_skaits_struktura!C56</f>
        <v>23706</v>
      </c>
      <c r="E69" s="95">
        <f>Iedzivotaju_skaits_struktura!D56</f>
        <v>1477</v>
      </c>
      <c r="F69" s="95">
        <f>Iedzivotaju_skaits_struktura!E56</f>
        <v>2468</v>
      </c>
      <c r="G69" s="95">
        <f>Iedzivotaju_skaits_struktura!F56</f>
        <v>4736</v>
      </c>
      <c r="H69" s="37">
        <v>1316.8841420000001</v>
      </c>
      <c r="I69" s="37">
        <f t="shared" si="3"/>
        <v>623.28279625864138</v>
      </c>
      <c r="J69" s="37">
        <f t="shared" si="17"/>
        <v>40714.16389584</v>
      </c>
      <c r="K69" s="37">
        <f t="shared" si="5"/>
        <v>362.90913417522142</v>
      </c>
      <c r="L69" s="420">
        <f t="shared" si="20"/>
        <v>4231505.154655451</v>
      </c>
      <c r="M69" s="414">
        <f t="shared" si="7"/>
        <v>19007047.122762807</v>
      </c>
      <c r="N69" s="229">
        <f t="shared" si="18"/>
        <v>466.84115069608163</v>
      </c>
      <c r="O69" s="179">
        <f t="shared" si="8"/>
        <v>801.78212784792061</v>
      </c>
      <c r="P69" s="167"/>
      <c r="Q69" s="305">
        <v>18082019.702270307</v>
      </c>
      <c r="R69" s="204">
        <f t="shared" si="21"/>
        <v>925027.42049250007</v>
      </c>
      <c r="S69" s="331">
        <f t="shared" si="19"/>
        <v>5.1157306303363681E-2</v>
      </c>
      <c r="T69" s="121"/>
      <c r="U69" s="296"/>
    </row>
    <row r="70" spans="1:21" ht="14">
      <c r="A70" s="30">
        <v>52</v>
      </c>
      <c r="B70" s="31" t="s">
        <v>54</v>
      </c>
      <c r="C70" s="418">
        <f>Vertetie_ienemumi!I58</f>
        <v>4052161.148150201</v>
      </c>
      <c r="D70" s="95">
        <f>Iedzivotaju_skaits_struktura!C57</f>
        <v>8265</v>
      </c>
      <c r="E70" s="95">
        <f>Iedzivotaju_skaits_struktura!D57</f>
        <v>507</v>
      </c>
      <c r="F70" s="95">
        <f>Iedzivotaju_skaits_struktura!E57</f>
        <v>933</v>
      </c>
      <c r="G70" s="95">
        <f>Iedzivotaju_skaits_struktura!F57</f>
        <v>1748</v>
      </c>
      <c r="H70" s="37">
        <v>648.59641699999997</v>
      </c>
      <c r="I70" s="37">
        <f t="shared" si="3"/>
        <v>490.27963075017556</v>
      </c>
      <c r="J70" s="37">
        <f t="shared" si="17"/>
        <v>14772.34655384</v>
      </c>
      <c r="K70" s="37">
        <f t="shared" si="5"/>
        <v>274.30720863347614</v>
      </c>
      <c r="L70" s="420">
        <f t="shared" si="20"/>
        <v>2453050.3056988451</v>
      </c>
      <c r="M70" s="414">
        <f t="shared" si="7"/>
        <v>6505211.4538490456</v>
      </c>
      <c r="N70" s="229">
        <f t="shared" si="18"/>
        <v>440.36412428721741</v>
      </c>
      <c r="O70" s="179">
        <f t="shared" si="8"/>
        <v>787.0794257530606</v>
      </c>
      <c r="P70" s="167"/>
      <c r="Q70" s="305">
        <v>6299250.5474193133</v>
      </c>
      <c r="R70" s="204">
        <f t="shared" si="21"/>
        <v>205960.90642973222</v>
      </c>
      <c r="S70" s="331">
        <f t="shared" si="19"/>
        <v>3.2696096921261519E-2</v>
      </c>
      <c r="T70" s="121"/>
      <c r="U70" s="296"/>
    </row>
    <row r="71" spans="1:21" ht="14">
      <c r="A71" s="30">
        <v>53</v>
      </c>
      <c r="B71" s="31" t="s">
        <v>55</v>
      </c>
      <c r="C71" s="418">
        <f>Vertetie_ienemumi!I59</f>
        <v>2187233.0648460193</v>
      </c>
      <c r="D71" s="95">
        <f>Iedzivotaju_skaits_struktura!C58</f>
        <v>5652</v>
      </c>
      <c r="E71" s="95">
        <f>Iedzivotaju_skaits_struktura!D58</f>
        <v>284</v>
      </c>
      <c r="F71" s="95">
        <f>Iedzivotaju_skaits_struktura!E58</f>
        <v>523</v>
      </c>
      <c r="G71" s="95">
        <f>Iedzivotaju_skaits_struktura!F58</f>
        <v>1260</v>
      </c>
      <c r="H71" s="37">
        <v>628.30444999999997</v>
      </c>
      <c r="I71" s="37">
        <f t="shared" si="3"/>
        <v>386.98391097771042</v>
      </c>
      <c r="J71" s="37">
        <f t="shared" si="17"/>
        <v>9908.9627639999981</v>
      </c>
      <c r="K71" s="37">
        <f t="shared" si="5"/>
        <v>220.73279685663977</v>
      </c>
      <c r="L71" s="420">
        <f t="shared" si="20"/>
        <v>2017679.0270680769</v>
      </c>
      <c r="M71" s="414">
        <f t="shared" si="7"/>
        <v>4204912.0919140959</v>
      </c>
      <c r="N71" s="229">
        <f t="shared" si="18"/>
        <v>424.35441448936064</v>
      </c>
      <c r="O71" s="179">
        <f t="shared" si="8"/>
        <v>743.96887684255057</v>
      </c>
      <c r="P71" s="167"/>
      <c r="Q71" s="305">
        <v>4027124.1950552678</v>
      </c>
      <c r="R71" s="204">
        <f t="shared" si="21"/>
        <v>177787.89685882814</v>
      </c>
      <c r="S71" s="331">
        <f t="shared" si="19"/>
        <v>4.4147607137899003E-2</v>
      </c>
      <c r="T71" s="121"/>
      <c r="U71" s="296"/>
    </row>
    <row r="72" spans="1:21" ht="14">
      <c r="A72" s="30">
        <v>54</v>
      </c>
      <c r="B72" s="31" t="s">
        <v>56</v>
      </c>
      <c r="C72" s="418">
        <f>Vertetie_ienemumi!I60</f>
        <v>3808549.8384405267</v>
      </c>
      <c r="D72" s="95">
        <f>Iedzivotaju_skaits_struktura!C59</f>
        <v>6215</v>
      </c>
      <c r="E72" s="95">
        <f>Iedzivotaju_skaits_struktura!D59</f>
        <v>476</v>
      </c>
      <c r="F72" s="95">
        <f>Iedzivotaju_skaits_struktura!E59</f>
        <v>646</v>
      </c>
      <c r="G72" s="95">
        <f>Iedzivotaju_skaits_struktura!F59</f>
        <v>1242</v>
      </c>
      <c r="H72" s="37">
        <v>498.53597600000001</v>
      </c>
      <c r="I72" s="37">
        <f t="shared" si="3"/>
        <v>612.79965220282008</v>
      </c>
      <c r="J72" s="37">
        <f t="shared" si="17"/>
        <v>11111.654683519999</v>
      </c>
      <c r="K72" s="37">
        <f t="shared" si="5"/>
        <v>342.75271747682115</v>
      </c>
      <c r="L72" s="420">
        <f t="shared" si="20"/>
        <v>1311898.2381411635</v>
      </c>
      <c r="M72" s="414">
        <f t="shared" si="7"/>
        <v>5120448.0765816905</v>
      </c>
      <c r="N72" s="229">
        <f t="shared" si="18"/>
        <v>460.81778298744001</v>
      </c>
      <c r="O72" s="179">
        <f t="shared" si="8"/>
        <v>823.88545077742401</v>
      </c>
      <c r="P72" s="167"/>
      <c r="Q72" s="305">
        <v>4856023.6507836087</v>
      </c>
      <c r="R72" s="204">
        <f t="shared" si="21"/>
        <v>264424.42579808179</v>
      </c>
      <c r="S72" s="331">
        <f t="shared" si="19"/>
        <v>5.4452870252271524E-2</v>
      </c>
      <c r="T72" s="121"/>
      <c r="U72" s="296"/>
    </row>
    <row r="73" spans="1:21" ht="14">
      <c r="A73" s="30">
        <v>55</v>
      </c>
      <c r="B73" s="31" t="s">
        <v>57</v>
      </c>
      <c r="C73" s="418">
        <f>Vertetie_ienemumi!I61</f>
        <v>3433672.0895734853</v>
      </c>
      <c r="D73" s="95">
        <f>Iedzivotaju_skaits_struktura!C60</f>
        <v>5383</v>
      </c>
      <c r="E73" s="95">
        <f>Iedzivotaju_skaits_struktura!D60</f>
        <v>366</v>
      </c>
      <c r="F73" s="95">
        <f>Iedzivotaju_skaits_struktura!E60</f>
        <v>601</v>
      </c>
      <c r="G73" s="95">
        <f>Iedzivotaju_skaits_struktura!F60</f>
        <v>1088</v>
      </c>
      <c r="H73" s="37">
        <v>360.55193200000002</v>
      </c>
      <c r="I73" s="37">
        <f t="shared" si="3"/>
        <v>637.87332148866528</v>
      </c>
      <c r="J73" s="37">
        <f t="shared" si="17"/>
        <v>9551.8589366399992</v>
      </c>
      <c r="K73" s="37">
        <f t="shared" si="5"/>
        <v>359.47684239789743</v>
      </c>
      <c r="L73" s="420">
        <f t="shared" si="20"/>
        <v>1015731.6139931899</v>
      </c>
      <c r="M73" s="414">
        <f t="shared" si="7"/>
        <v>4449403.7035666751</v>
      </c>
      <c r="N73" s="229">
        <f t="shared" si="18"/>
        <v>465.81547456686116</v>
      </c>
      <c r="O73" s="179">
        <f t="shared" si="8"/>
        <v>826.56580040250321</v>
      </c>
      <c r="P73" s="167"/>
      <c r="Q73" s="305">
        <v>4129996.1820029966</v>
      </c>
      <c r="R73" s="204">
        <f t="shared" si="21"/>
        <v>319407.52156367851</v>
      </c>
      <c r="S73" s="331">
        <f t="shared" si="19"/>
        <v>7.7338454441081339E-2</v>
      </c>
      <c r="T73" s="121"/>
      <c r="U73" s="296"/>
    </row>
    <row r="74" spans="1:21" ht="14">
      <c r="A74" s="30">
        <v>56</v>
      </c>
      <c r="B74" s="31" t="s">
        <v>58</v>
      </c>
      <c r="C74" s="418">
        <f>Vertetie_ienemumi!I62</f>
        <v>5632754.6021866892</v>
      </c>
      <c r="D74" s="95">
        <f>Iedzivotaju_skaits_struktura!C61</f>
        <v>15951</v>
      </c>
      <c r="E74" s="95">
        <f>Iedzivotaju_skaits_struktura!D61</f>
        <v>719</v>
      </c>
      <c r="F74" s="95">
        <f>Iedzivotaju_skaits_struktura!E61</f>
        <v>1436</v>
      </c>
      <c r="G74" s="95">
        <f>Iedzivotaju_skaits_struktura!F61</f>
        <v>3923</v>
      </c>
      <c r="H74" s="37">
        <v>1079.296619</v>
      </c>
      <c r="I74" s="37">
        <f t="shared" si="3"/>
        <v>353.12861903245499</v>
      </c>
      <c r="J74" s="37">
        <f t="shared" si="17"/>
        <v>26858.370860880001</v>
      </c>
      <c r="K74" s="37">
        <f t="shared" si="5"/>
        <v>209.72063537892987</v>
      </c>
      <c r="L74" s="420">
        <f t="shared" si="20"/>
        <v>5676328.6957233436</v>
      </c>
      <c r="M74" s="414">
        <f t="shared" si="7"/>
        <v>11309083.297910033</v>
      </c>
      <c r="N74" s="229">
        <f t="shared" si="18"/>
        <v>421.06363623052215</v>
      </c>
      <c r="O74" s="179">
        <f t="shared" si="8"/>
        <v>708.98898488558916</v>
      </c>
      <c r="P74" s="167"/>
      <c r="Q74" s="305">
        <v>10858046.386069013</v>
      </c>
      <c r="R74" s="204">
        <f t="shared" si="21"/>
        <v>451036.91184101999</v>
      </c>
      <c r="S74" s="331">
        <f t="shared" si="19"/>
        <v>4.1539416558369568E-2</v>
      </c>
      <c r="T74" s="121"/>
      <c r="U74" s="296"/>
    </row>
    <row r="75" spans="1:21" ht="14">
      <c r="A75" s="30">
        <v>57</v>
      </c>
      <c r="B75" s="31" t="s">
        <v>59</v>
      </c>
      <c r="C75" s="418">
        <f>Vertetie_ienemumi!I63</f>
        <v>3489092.946627426</v>
      </c>
      <c r="D75" s="95">
        <f>Iedzivotaju_skaits_struktura!C62</f>
        <v>5158</v>
      </c>
      <c r="E75" s="95">
        <f>Iedzivotaju_skaits_struktura!D62</f>
        <v>392</v>
      </c>
      <c r="F75" s="95">
        <f>Iedzivotaju_skaits_struktura!E62</f>
        <v>539</v>
      </c>
      <c r="G75" s="95">
        <f>Iedzivotaju_skaits_struktura!F62</f>
        <v>1056</v>
      </c>
      <c r="H75" s="37">
        <v>341.02238599999998</v>
      </c>
      <c r="I75" s="37">
        <f t="shared" si="3"/>
        <v>676.44299081570875</v>
      </c>
      <c r="J75" s="37">
        <f t="shared" si="17"/>
        <v>9132.2140267200011</v>
      </c>
      <c r="K75" s="37">
        <f t="shared" si="5"/>
        <v>382.06429858287021</v>
      </c>
      <c r="L75" s="420">
        <f t="shared" si="20"/>
        <v>826474.6324315368</v>
      </c>
      <c r="M75" s="414">
        <f t="shared" si="7"/>
        <v>4315567.5790589629</v>
      </c>
      <c r="N75" s="229">
        <f t="shared" si="18"/>
        <v>472.56531290572224</v>
      </c>
      <c r="O75" s="179">
        <f t="shared" si="8"/>
        <v>836.67459849921727</v>
      </c>
      <c r="P75" s="167"/>
      <c r="Q75" s="305">
        <v>4089902.6911375034</v>
      </c>
      <c r="R75" s="204">
        <f t="shared" si="21"/>
        <v>225664.88792145951</v>
      </c>
      <c r="S75" s="331">
        <f t="shared" si="19"/>
        <v>5.5176101967036484E-2</v>
      </c>
      <c r="T75" s="121"/>
      <c r="U75" s="296"/>
    </row>
    <row r="76" spans="1:21" ht="14">
      <c r="A76" s="30">
        <v>58</v>
      </c>
      <c r="B76" s="31" t="s">
        <v>60</v>
      </c>
      <c r="C76" s="418">
        <f>Vertetie_ienemumi!I64</f>
        <v>2713768.0647576596</v>
      </c>
      <c r="D76" s="95">
        <f>Iedzivotaju_skaits_struktura!C63</f>
        <v>5941</v>
      </c>
      <c r="E76" s="95">
        <f>Iedzivotaju_skaits_struktura!D63</f>
        <v>382</v>
      </c>
      <c r="F76" s="95">
        <f>Iedzivotaju_skaits_struktura!E63</f>
        <v>652</v>
      </c>
      <c r="G76" s="95">
        <f>Iedzivotaju_skaits_struktura!F63</f>
        <v>1222</v>
      </c>
      <c r="H76" s="37">
        <v>811.43225399999994</v>
      </c>
      <c r="I76" s="37">
        <f t="shared" si="3"/>
        <v>456.78641049615544</v>
      </c>
      <c r="J76" s="37">
        <f t="shared" si="17"/>
        <v>11098.05702608</v>
      </c>
      <c r="K76" s="37">
        <f t="shared" si="5"/>
        <v>244.5264119999033</v>
      </c>
      <c r="L76" s="420">
        <f t="shared" si="20"/>
        <v>2074651.6790135649</v>
      </c>
      <c r="M76" s="414">
        <f t="shared" si="7"/>
        <v>4788419.7437712243</v>
      </c>
      <c r="N76" s="229">
        <f t="shared" si="18"/>
        <v>431.46469084801288</v>
      </c>
      <c r="O76" s="179">
        <f t="shared" si="8"/>
        <v>805.99558050348833</v>
      </c>
      <c r="P76" s="167"/>
      <c r="Q76" s="305">
        <v>4556345.5684370091</v>
      </c>
      <c r="R76" s="204">
        <f t="shared" si="21"/>
        <v>232074.17533421516</v>
      </c>
      <c r="S76" s="331">
        <f t="shared" si="19"/>
        <v>5.0934278765389029E-2</v>
      </c>
      <c r="T76" s="121"/>
      <c r="U76" s="296"/>
    </row>
    <row r="77" spans="1:21" ht="14">
      <c r="A77" s="30">
        <v>59</v>
      </c>
      <c r="B77" s="31" t="s">
        <v>61</v>
      </c>
      <c r="C77" s="418">
        <f>Vertetie_ienemumi!I65</f>
        <v>11468056.594371703</v>
      </c>
      <c r="D77" s="95">
        <f>Iedzivotaju_skaits_struktura!C64</f>
        <v>23814</v>
      </c>
      <c r="E77" s="95">
        <f>Iedzivotaju_skaits_struktura!D64</f>
        <v>1616</v>
      </c>
      <c r="F77" s="95">
        <f>Iedzivotaju_skaits_struktura!E64</f>
        <v>2789</v>
      </c>
      <c r="G77" s="95">
        <f>Iedzivotaju_skaits_struktura!F64</f>
        <v>4820</v>
      </c>
      <c r="H77" s="37">
        <v>1756.696432</v>
      </c>
      <c r="I77" s="37">
        <f t="shared" si="3"/>
        <v>481.56784220927614</v>
      </c>
      <c r="J77" s="37">
        <f t="shared" si="17"/>
        <v>42924.558576640004</v>
      </c>
      <c r="K77" s="37">
        <f t="shared" si="5"/>
        <v>267.16772343496478</v>
      </c>
      <c r="L77" s="420">
        <f t="shared" si="20"/>
        <v>7342799.4449403612</v>
      </c>
      <c r="M77" s="414">
        <f t="shared" si="7"/>
        <v>18810856.039312065</v>
      </c>
      <c r="N77" s="229">
        <f t="shared" si="18"/>
        <v>438.23062281994277</v>
      </c>
      <c r="O77" s="179">
        <f t="shared" si="8"/>
        <v>789.90745105030931</v>
      </c>
      <c r="P77" s="167"/>
      <c r="Q77" s="305">
        <v>17848680.311047189</v>
      </c>
      <c r="R77" s="204">
        <f t="shared" si="21"/>
        <v>962175.72826487571</v>
      </c>
      <c r="S77" s="331">
        <f t="shared" si="19"/>
        <v>5.3907387632986525E-2</v>
      </c>
      <c r="T77" s="121"/>
      <c r="U77" s="296"/>
    </row>
    <row r="78" spans="1:21" ht="14">
      <c r="A78" s="30">
        <v>60</v>
      </c>
      <c r="B78" s="31" t="s">
        <v>62</v>
      </c>
      <c r="C78" s="418">
        <f>Vertetie_ienemumi!I66</f>
        <v>5049173.5393840568</v>
      </c>
      <c r="D78" s="95">
        <f>Iedzivotaju_skaits_struktura!C65</f>
        <v>5734</v>
      </c>
      <c r="E78" s="95">
        <f>Iedzivotaju_skaits_struktura!D65</f>
        <v>431</v>
      </c>
      <c r="F78" s="95">
        <f>Iedzivotaju_skaits_struktura!E65</f>
        <v>545</v>
      </c>
      <c r="G78" s="95">
        <f>Iedzivotaju_skaits_struktura!F65</f>
        <v>1170</v>
      </c>
      <c r="H78" s="37">
        <v>491.60770500000001</v>
      </c>
      <c r="I78" s="37">
        <f t="shared" si="3"/>
        <v>880.56741182142605</v>
      </c>
      <c r="J78" s="37">
        <f t="shared" si="17"/>
        <v>10132.283711599999</v>
      </c>
      <c r="K78" s="37">
        <f t="shared" si="5"/>
        <v>498.32532162551701</v>
      </c>
      <c r="L78" s="420">
        <f t="shared" si="20"/>
        <v>91012.438703669453</v>
      </c>
      <c r="M78" s="414">
        <f t="shared" si="7"/>
        <v>5140185.978087726</v>
      </c>
      <c r="N78" s="229">
        <f t="shared" si="18"/>
        <v>507.30774269604757</v>
      </c>
      <c r="O78" s="179">
        <f t="shared" si="8"/>
        <v>896.43982875614336</v>
      </c>
      <c r="P78" s="167"/>
      <c r="Q78" s="305">
        <v>4559156.5731599713</v>
      </c>
      <c r="R78" s="204">
        <f t="shared" si="21"/>
        <v>581029.40492775477</v>
      </c>
      <c r="S78" s="331">
        <f t="shared" si="19"/>
        <v>0.12744230113708088</v>
      </c>
      <c r="T78" s="121"/>
      <c r="U78" s="296"/>
    </row>
    <row r="79" spans="1:21" ht="14">
      <c r="A79" s="30">
        <v>61</v>
      </c>
      <c r="B79" s="31" t="s">
        <v>63</v>
      </c>
      <c r="C79" s="418">
        <f>Vertetie_ienemumi!I67</f>
        <v>30212299.806357622</v>
      </c>
      <c r="D79" s="95">
        <f>Iedzivotaju_skaits_struktura!C66</f>
        <v>24477</v>
      </c>
      <c r="E79" s="95">
        <f>Iedzivotaju_skaits_struktura!D66</f>
        <v>2823</v>
      </c>
      <c r="F79" s="95">
        <f>Iedzivotaju_skaits_struktura!E66</f>
        <v>3272</v>
      </c>
      <c r="G79" s="95">
        <f>Iedzivotaju_skaits_struktura!F66</f>
        <v>3706</v>
      </c>
      <c r="H79" s="37">
        <v>275.169872</v>
      </c>
      <c r="I79" s="37">
        <f t="shared" si="3"/>
        <v>1234.313837739822</v>
      </c>
      <c r="J79" s="37">
        <f t="shared" si="17"/>
        <v>44910.23820544</v>
      </c>
      <c r="K79" s="37">
        <f t="shared" si="5"/>
        <v>672.72633175875671</v>
      </c>
      <c r="L79" s="420">
        <f t="shared" si="20"/>
        <v>-5088424.8741640793</v>
      </c>
      <c r="M79" s="414">
        <f t="shared" si="7"/>
        <v>25123874.932193544</v>
      </c>
      <c r="N79" s="229">
        <f t="shared" si="18"/>
        <v>559.42421897798522</v>
      </c>
      <c r="O79" s="179">
        <f t="shared" si="8"/>
        <v>1026.4278682924191</v>
      </c>
      <c r="P79" s="167"/>
      <c r="Q79" s="305">
        <v>22088218.360484544</v>
      </c>
      <c r="R79" s="204">
        <f t="shared" si="21"/>
        <v>3035656.5717089996</v>
      </c>
      <c r="S79" s="331">
        <f t="shared" si="19"/>
        <v>0.13743329236276192</v>
      </c>
      <c r="T79" s="121"/>
      <c r="U79" s="296"/>
    </row>
    <row r="80" spans="1:21" ht="14">
      <c r="A80" s="30">
        <v>62</v>
      </c>
      <c r="B80" s="31" t="s">
        <v>64</v>
      </c>
      <c r="C80" s="418">
        <f>Vertetie_ienemumi!I68</f>
        <v>6783741.2430951241</v>
      </c>
      <c r="D80" s="95">
        <f>Iedzivotaju_skaits_struktura!C67</f>
        <v>10330</v>
      </c>
      <c r="E80" s="95">
        <f>Iedzivotaju_skaits_struktura!D67</f>
        <v>754</v>
      </c>
      <c r="F80" s="95">
        <f>Iedzivotaju_skaits_struktura!E67</f>
        <v>1234</v>
      </c>
      <c r="G80" s="95">
        <f>Iedzivotaju_skaits_struktura!F67</f>
        <v>2077</v>
      </c>
      <c r="H80" s="37">
        <v>225.45933099999999</v>
      </c>
      <c r="I80" s="37">
        <f t="shared" si="3"/>
        <v>656.70292769555897</v>
      </c>
      <c r="J80" s="37">
        <f t="shared" si="17"/>
        <v>17996.878183119999</v>
      </c>
      <c r="K80" s="37">
        <f t="shared" si="5"/>
        <v>376.93988779997795</v>
      </c>
      <c r="L80" s="420">
        <f t="shared" si="20"/>
        <v>1693399.8916072974</v>
      </c>
      <c r="M80" s="414">
        <f t="shared" si="7"/>
        <v>8477141.1347024217</v>
      </c>
      <c r="N80" s="229">
        <f t="shared" si="18"/>
        <v>471.0339786960094</v>
      </c>
      <c r="O80" s="179">
        <f t="shared" si="8"/>
        <v>820.6332172993632</v>
      </c>
      <c r="P80" s="167"/>
      <c r="Q80" s="305">
        <v>8085388.2854928868</v>
      </c>
      <c r="R80" s="204">
        <f t="shared" si="21"/>
        <v>391752.84920953494</v>
      </c>
      <c r="S80" s="331">
        <f t="shared" si="19"/>
        <v>4.8451952507022167E-2</v>
      </c>
      <c r="T80" s="121"/>
      <c r="U80" s="296"/>
    </row>
    <row r="81" spans="1:21" ht="14">
      <c r="A81" s="30">
        <v>63</v>
      </c>
      <c r="B81" s="31" t="s">
        <v>65</v>
      </c>
      <c r="C81" s="418">
        <f>Vertetie_ienemumi!I69</f>
        <v>1958361.8138811598</v>
      </c>
      <c r="D81" s="95">
        <f>Iedzivotaju_skaits_struktura!C68</f>
        <v>3496</v>
      </c>
      <c r="E81" s="95">
        <f>Iedzivotaju_skaits_struktura!D68</f>
        <v>226</v>
      </c>
      <c r="F81" s="95">
        <f>Iedzivotaju_skaits_struktura!E68</f>
        <v>329</v>
      </c>
      <c r="G81" s="95">
        <f>Iedzivotaju_skaits_struktura!F68</f>
        <v>820</v>
      </c>
      <c r="H81" s="37">
        <v>167.49242100000001</v>
      </c>
      <c r="I81" s="37">
        <f t="shared" si="3"/>
        <v>560.17214355868418</v>
      </c>
      <c r="J81" s="37">
        <f t="shared" si="17"/>
        <v>5958.7684799200006</v>
      </c>
      <c r="K81" s="37">
        <f t="shared" si="5"/>
        <v>328.65210663587516</v>
      </c>
      <c r="L81" s="420">
        <f t="shared" si="20"/>
        <v>762436.18264673941</v>
      </c>
      <c r="M81" s="414">
        <f t="shared" si="7"/>
        <v>2720797.9965278991</v>
      </c>
      <c r="N81" s="229">
        <f t="shared" si="18"/>
        <v>456.60407946650531</v>
      </c>
      <c r="O81" s="179">
        <f t="shared" si="8"/>
        <v>778.26029648967369</v>
      </c>
      <c r="P81" s="167"/>
      <c r="Q81" s="305">
        <v>2543637.3235273482</v>
      </c>
      <c r="R81" s="204">
        <f t="shared" si="21"/>
        <v>177160.67300055083</v>
      </c>
      <c r="S81" s="331">
        <f t="shared" si="19"/>
        <v>6.9648558527548365E-2</v>
      </c>
      <c r="T81" s="121"/>
      <c r="U81" s="296"/>
    </row>
    <row r="82" spans="1:21" ht="14">
      <c r="A82" s="30">
        <v>64</v>
      </c>
      <c r="B82" s="31" t="s">
        <v>66</v>
      </c>
      <c r="C82" s="418">
        <f>Vertetie_ienemumi!I70</f>
        <v>9827515.2817626428</v>
      </c>
      <c r="D82" s="95">
        <f>Iedzivotaju_skaits_struktura!C69</f>
        <v>17437</v>
      </c>
      <c r="E82" s="95">
        <f>Iedzivotaju_skaits_struktura!D69</f>
        <v>1124</v>
      </c>
      <c r="F82" s="95">
        <f>Iedzivotaju_skaits_struktura!E69</f>
        <v>1843</v>
      </c>
      <c r="G82" s="95">
        <f>Iedzivotaju_skaits_struktura!F69</f>
        <v>3870</v>
      </c>
      <c r="H82" s="37">
        <v>1170.3342110000001</v>
      </c>
      <c r="I82" s="37">
        <f t="shared" si="3"/>
        <v>563.60126637395445</v>
      </c>
      <c r="J82" s="37">
        <f t="shared" si="17"/>
        <v>30718.048000719999</v>
      </c>
      <c r="K82" s="37">
        <f t="shared" si="5"/>
        <v>319.92642506230527</v>
      </c>
      <c r="L82" s="420">
        <f t="shared" si="20"/>
        <v>4118373.2371567111</v>
      </c>
      <c r="M82" s="414">
        <f t="shared" si="7"/>
        <v>13945888.518919354</v>
      </c>
      <c r="N82" s="229">
        <f t="shared" ref="N82:N113" si="22">M82/J82</f>
        <v>453.99657291350275</v>
      </c>
      <c r="O82" s="179">
        <f t="shared" si="8"/>
        <v>799.78714910359315</v>
      </c>
      <c r="P82" s="167"/>
      <c r="Q82" s="305">
        <v>13120296.222966176</v>
      </c>
      <c r="R82" s="204">
        <f t="shared" si="21"/>
        <v>825592.29595317878</v>
      </c>
      <c r="S82" s="331">
        <f t="shared" ref="S82:S113" si="23">M82/Q82-1</f>
        <v>6.2924821354874316E-2</v>
      </c>
      <c r="T82" s="121"/>
      <c r="U82" s="296"/>
    </row>
    <row r="83" spans="1:21" ht="14">
      <c r="A83" s="30">
        <v>65</v>
      </c>
      <c r="B83" s="31" t="s">
        <v>67</v>
      </c>
      <c r="C83" s="418">
        <f>Vertetie_ienemumi!I71</f>
        <v>5456576.4293161416</v>
      </c>
      <c r="D83" s="95">
        <f>Iedzivotaju_skaits_struktura!C70</f>
        <v>11961</v>
      </c>
      <c r="E83" s="95">
        <f>Iedzivotaju_skaits_struktura!D70</f>
        <v>692</v>
      </c>
      <c r="F83" s="95">
        <f>Iedzivotaju_skaits_struktura!E70</f>
        <v>1244</v>
      </c>
      <c r="G83" s="95">
        <f>Iedzivotaju_skaits_struktura!F70</f>
        <v>2727</v>
      </c>
      <c r="H83" s="37">
        <v>622.383376</v>
      </c>
      <c r="I83" s="37">
        <f t="shared" ref="I83:I139" si="24">C83/D83</f>
        <v>456.19734381039558</v>
      </c>
      <c r="J83" s="37">
        <f t="shared" si="17"/>
        <v>20599.72273152</v>
      </c>
      <c r="K83" s="37">
        <f t="shared" ref="K83:K139" si="25">C83/J83</f>
        <v>264.88591620541268</v>
      </c>
      <c r="L83" s="420">
        <f t="shared" si="20"/>
        <v>3556806.4497892391</v>
      </c>
      <c r="M83" s="414">
        <f t="shared" ref="M83:M137" si="26">C83+L83</f>
        <v>9013382.8791053817</v>
      </c>
      <c r="N83" s="229">
        <f t="shared" si="22"/>
        <v>437.54874745541332</v>
      </c>
      <c r="O83" s="179">
        <f t="shared" ref="O83:O139" si="27">M83/D83</f>
        <v>753.56432397837818</v>
      </c>
      <c r="P83" s="167"/>
      <c r="Q83" s="305">
        <v>8473405.5858082399</v>
      </c>
      <c r="R83" s="204">
        <f t="shared" si="21"/>
        <v>539977.29329714179</v>
      </c>
      <c r="S83" s="331">
        <f t="shared" si="23"/>
        <v>6.3726123791539857E-2</v>
      </c>
      <c r="T83" s="121"/>
      <c r="U83" s="296"/>
    </row>
    <row r="84" spans="1:21" ht="14">
      <c r="A84" s="30">
        <v>66</v>
      </c>
      <c r="B84" s="31" t="s">
        <v>68</v>
      </c>
      <c r="C84" s="418">
        <f>Vertetie_ienemumi!I72</f>
        <v>1240068.0944822349</v>
      </c>
      <c r="D84" s="95">
        <f>Iedzivotaju_skaits_struktura!C71</f>
        <v>2399</v>
      </c>
      <c r="E84" s="95">
        <f>Iedzivotaju_skaits_struktura!D71</f>
        <v>119</v>
      </c>
      <c r="F84" s="95">
        <f>Iedzivotaju_skaits_struktura!E71</f>
        <v>221</v>
      </c>
      <c r="G84" s="95">
        <f>Iedzivotaju_skaits_struktura!F71</f>
        <v>567</v>
      </c>
      <c r="H84" s="37">
        <v>347.044149</v>
      </c>
      <c r="I84" s="37">
        <f t="shared" si="24"/>
        <v>516.91041870872652</v>
      </c>
      <c r="J84" s="37">
        <f t="shared" si="17"/>
        <v>4345.0071064800004</v>
      </c>
      <c r="K84" s="37">
        <f t="shared" si="25"/>
        <v>285.40070570490855</v>
      </c>
      <c r="L84" s="420">
        <f t="shared" si="20"/>
        <v>687721.21799323976</v>
      </c>
      <c r="M84" s="414">
        <f t="shared" si="26"/>
        <v>1927789.3124754746</v>
      </c>
      <c r="N84" s="229">
        <f t="shared" si="22"/>
        <v>443.67920816526009</v>
      </c>
      <c r="O84" s="179">
        <f t="shared" si="27"/>
        <v>803.58037201978937</v>
      </c>
      <c r="P84" s="167"/>
      <c r="Q84" s="305">
        <v>1842178.3936762554</v>
      </c>
      <c r="R84" s="204">
        <f t="shared" si="21"/>
        <v>85610.918799219187</v>
      </c>
      <c r="S84" s="331">
        <f t="shared" si="23"/>
        <v>4.6472653839118028E-2</v>
      </c>
      <c r="T84" s="121"/>
      <c r="U84" s="296"/>
    </row>
    <row r="85" spans="1:21" ht="14">
      <c r="A85" s="30">
        <v>67</v>
      </c>
      <c r="B85" s="31" t="s">
        <v>69</v>
      </c>
      <c r="C85" s="418">
        <f>Vertetie_ienemumi!I73</f>
        <v>5107434.2750818105</v>
      </c>
      <c r="D85" s="95">
        <f>Iedzivotaju_skaits_struktura!C72</f>
        <v>13105</v>
      </c>
      <c r="E85" s="95">
        <f>Iedzivotaju_skaits_struktura!D72</f>
        <v>735</v>
      </c>
      <c r="F85" s="95">
        <f>Iedzivotaju_skaits_struktura!E72</f>
        <v>1208</v>
      </c>
      <c r="G85" s="95">
        <f>Iedzivotaju_skaits_struktura!F72</f>
        <v>3040</v>
      </c>
      <c r="H85" s="37">
        <v>965.352394</v>
      </c>
      <c r="I85" s="37">
        <f t="shared" si="24"/>
        <v>389.73172644653266</v>
      </c>
      <c r="J85" s="37">
        <f t="shared" si="17"/>
        <v>22479.915638879997</v>
      </c>
      <c r="K85" s="37">
        <f t="shared" si="25"/>
        <v>227.19988620634678</v>
      </c>
      <c r="L85" s="420">
        <f t="shared" si="20"/>
        <v>4475461.1417807108</v>
      </c>
      <c r="M85" s="414">
        <f t="shared" si="26"/>
        <v>9582895.4168625213</v>
      </c>
      <c r="N85" s="229">
        <f t="shared" si="22"/>
        <v>426.28698304759138</v>
      </c>
      <c r="O85" s="179">
        <f t="shared" si="27"/>
        <v>731.2396350143091</v>
      </c>
      <c r="P85" s="167"/>
      <c r="Q85" s="305">
        <v>9138196.6795511618</v>
      </c>
      <c r="R85" s="204">
        <f t="shared" si="21"/>
        <v>444698.73731135949</v>
      </c>
      <c r="S85" s="331">
        <f t="shared" si="23"/>
        <v>4.86637301543833E-2</v>
      </c>
      <c r="T85" s="121"/>
      <c r="U85" s="296"/>
    </row>
    <row r="86" spans="1:21" ht="14">
      <c r="A86" s="30">
        <v>68</v>
      </c>
      <c r="B86" s="31" t="s">
        <v>70</v>
      </c>
      <c r="C86" s="418">
        <f>Vertetie_ienemumi!I74</f>
        <v>12289896.718323434</v>
      </c>
      <c r="D86" s="95">
        <f>Iedzivotaju_skaits_struktura!C73</f>
        <v>24019</v>
      </c>
      <c r="E86" s="95">
        <f>Iedzivotaju_skaits_struktura!D73</f>
        <v>1601</v>
      </c>
      <c r="F86" s="95">
        <f>Iedzivotaju_skaits_struktura!E73</f>
        <v>2420</v>
      </c>
      <c r="G86" s="95">
        <f>Iedzivotaju_skaits_struktura!F73</f>
        <v>5290</v>
      </c>
      <c r="H86" s="37">
        <v>2159.4522179999999</v>
      </c>
      <c r="I86" s="37">
        <f t="shared" si="24"/>
        <v>511.67395471599292</v>
      </c>
      <c r="J86" s="37">
        <f t="shared" si="17"/>
        <v>42851.50737136</v>
      </c>
      <c r="K86" s="37">
        <f t="shared" si="25"/>
        <v>286.80196969074285</v>
      </c>
      <c r="L86" s="420">
        <f t="shared" si="20"/>
        <v>6740369.8455347642</v>
      </c>
      <c r="M86" s="414">
        <f t="shared" si="26"/>
        <v>19030266.563858196</v>
      </c>
      <c r="N86" s="229">
        <f t="shared" si="22"/>
        <v>444.09794966926091</v>
      </c>
      <c r="O86" s="179">
        <f t="shared" si="27"/>
        <v>792.30053557009853</v>
      </c>
      <c r="P86" s="167"/>
      <c r="Q86" s="305">
        <v>18102106.353548959</v>
      </c>
      <c r="R86" s="204">
        <f t="shared" si="21"/>
        <v>928160.21030923724</v>
      </c>
      <c r="S86" s="331">
        <f t="shared" si="23"/>
        <v>5.1273602760999681E-2</v>
      </c>
      <c r="T86" s="121"/>
      <c r="U86" s="296"/>
    </row>
    <row r="87" spans="1:21" ht="14">
      <c r="A87" s="30">
        <v>69</v>
      </c>
      <c r="B87" s="31" t="s">
        <v>71</v>
      </c>
      <c r="C87" s="418">
        <f>Vertetie_ienemumi!I75</f>
        <v>2502117.768517423</v>
      </c>
      <c r="D87" s="95">
        <f>Iedzivotaju_skaits_struktura!C74</f>
        <v>3542</v>
      </c>
      <c r="E87" s="95">
        <f>Iedzivotaju_skaits_struktura!D74</f>
        <v>243</v>
      </c>
      <c r="F87" s="95">
        <f>Iedzivotaju_skaits_struktura!E74</f>
        <v>413</v>
      </c>
      <c r="G87" s="95">
        <f>Iedzivotaju_skaits_struktura!F74</f>
        <v>710</v>
      </c>
      <c r="H87" s="37">
        <v>220.687625</v>
      </c>
      <c r="I87" s="37">
        <f t="shared" si="24"/>
        <v>706.41382510373319</v>
      </c>
      <c r="J87" s="37">
        <f t="shared" si="17"/>
        <v>6317.84519</v>
      </c>
      <c r="K87" s="37">
        <f t="shared" si="25"/>
        <v>396.03974033390693</v>
      </c>
      <c r="L87" s="420">
        <f t="shared" si="20"/>
        <v>509861.93165307515</v>
      </c>
      <c r="M87" s="414">
        <f t="shared" si="26"/>
        <v>3011979.7001704983</v>
      </c>
      <c r="N87" s="229">
        <f t="shared" si="22"/>
        <v>476.74161198788386</v>
      </c>
      <c r="O87" s="179">
        <f t="shared" si="27"/>
        <v>850.36129310290744</v>
      </c>
      <c r="P87" s="167"/>
      <c r="Q87" s="305">
        <v>2921732.3567680833</v>
      </c>
      <c r="R87" s="204">
        <f t="shared" si="21"/>
        <v>90247.343402415048</v>
      </c>
      <c r="S87" s="331">
        <f t="shared" si="23"/>
        <v>3.0888299263059027E-2</v>
      </c>
      <c r="T87" s="121"/>
      <c r="U87" s="296"/>
    </row>
    <row r="88" spans="1:21" ht="14">
      <c r="A88" s="30">
        <v>70</v>
      </c>
      <c r="B88" s="31" t="s">
        <v>72</v>
      </c>
      <c r="C88" s="418">
        <f>Vertetie_ienemumi!I76</f>
        <v>29894310.076746635</v>
      </c>
      <c r="D88" s="95">
        <f>Iedzivotaju_skaits_struktura!C75</f>
        <v>22072</v>
      </c>
      <c r="E88" s="95">
        <f>Iedzivotaju_skaits_struktura!D75</f>
        <v>3000</v>
      </c>
      <c r="F88" s="95">
        <f>Iedzivotaju_skaits_struktura!E75</f>
        <v>3413</v>
      </c>
      <c r="G88" s="95">
        <f>Iedzivotaju_skaits_struktura!F75</f>
        <v>2030</v>
      </c>
      <c r="H88" s="37">
        <v>103.756362</v>
      </c>
      <c r="I88" s="37">
        <f t="shared" si="24"/>
        <v>1354.3996953944652</v>
      </c>
      <c r="J88" s="37">
        <f t="shared" si="17"/>
        <v>41878.289670239996</v>
      </c>
      <c r="K88" s="37">
        <f t="shared" si="25"/>
        <v>713.83789338442</v>
      </c>
      <c r="L88" s="420">
        <f t="shared" si="20"/>
        <v>-5952088.1919177016</v>
      </c>
      <c r="M88" s="414">
        <f t="shared" si="26"/>
        <v>23942221.884828933</v>
      </c>
      <c r="N88" s="229">
        <f t="shared" si="22"/>
        <v>571.70963937056422</v>
      </c>
      <c r="O88" s="179">
        <f t="shared" si="27"/>
        <v>1084.7327783992812</v>
      </c>
      <c r="P88" s="167"/>
      <c r="Q88" s="305">
        <v>21881864.24176199</v>
      </c>
      <c r="R88" s="204">
        <f t="shared" si="21"/>
        <v>2060357.6430669427</v>
      </c>
      <c r="S88" s="331">
        <f t="shared" si="23"/>
        <v>9.4158231689176919E-2</v>
      </c>
      <c r="T88" s="121"/>
      <c r="U88" s="296"/>
    </row>
    <row r="89" spans="1:21" ht="14">
      <c r="A89" s="30">
        <v>71</v>
      </c>
      <c r="B89" s="31" t="s">
        <v>73</v>
      </c>
      <c r="C89" s="418">
        <f>Vertetie_ienemumi!I77</f>
        <v>1471806.1046422024</v>
      </c>
      <c r="D89" s="95">
        <f>Iedzivotaju_skaits_struktura!C76</f>
        <v>3194</v>
      </c>
      <c r="E89" s="95">
        <f>Iedzivotaju_skaits_struktura!D76</f>
        <v>179</v>
      </c>
      <c r="F89" s="95">
        <f>Iedzivotaju_skaits_struktura!E76</f>
        <v>316</v>
      </c>
      <c r="G89" s="95">
        <f>Iedzivotaju_skaits_struktura!F76</f>
        <v>787</v>
      </c>
      <c r="H89" s="37">
        <v>417.13980299999997</v>
      </c>
      <c r="I89" s="37">
        <f t="shared" si="24"/>
        <v>460.80341410212975</v>
      </c>
      <c r="J89" s="37">
        <f t="shared" si="17"/>
        <v>5859.4525005600008</v>
      </c>
      <c r="K89" s="37">
        <f t="shared" si="25"/>
        <v>251.1849194957274</v>
      </c>
      <c r="L89" s="420">
        <f t="shared" si="20"/>
        <v>1067999.7215340119</v>
      </c>
      <c r="M89" s="414">
        <f t="shared" si="26"/>
        <v>2539805.826176214</v>
      </c>
      <c r="N89" s="229">
        <f t="shared" si="22"/>
        <v>433.45446113497451</v>
      </c>
      <c r="O89" s="179">
        <f t="shared" si="27"/>
        <v>795.18028371202695</v>
      </c>
      <c r="P89" s="167"/>
      <c r="Q89" s="305">
        <v>2381067.9401016166</v>
      </c>
      <c r="R89" s="204">
        <f t="shared" si="21"/>
        <v>158737.88607459748</v>
      </c>
      <c r="S89" s="331">
        <f t="shared" si="23"/>
        <v>6.6666676494675281E-2</v>
      </c>
      <c r="T89" s="121"/>
      <c r="U89" s="296"/>
    </row>
    <row r="90" spans="1:21" ht="14">
      <c r="A90" s="30">
        <v>72</v>
      </c>
      <c r="B90" s="31" t="s">
        <v>74</v>
      </c>
      <c r="C90" s="418">
        <f>Vertetie_ienemumi!I78</f>
        <v>874139.77932456566</v>
      </c>
      <c r="D90" s="95">
        <f>Iedzivotaju_skaits_struktura!C77</f>
        <v>1575</v>
      </c>
      <c r="E90" s="95">
        <f>Iedzivotaju_skaits_struktura!D77</f>
        <v>79</v>
      </c>
      <c r="F90" s="95">
        <f>Iedzivotaju_skaits_struktura!E77</f>
        <v>144</v>
      </c>
      <c r="G90" s="95">
        <f>Iedzivotaju_skaits_struktura!F77</f>
        <v>379</v>
      </c>
      <c r="H90" s="37">
        <v>109.687701</v>
      </c>
      <c r="I90" s="37">
        <f t="shared" si="24"/>
        <v>555.00938369813696</v>
      </c>
      <c r="J90" s="37">
        <f t="shared" si="17"/>
        <v>2676.4853055199997</v>
      </c>
      <c r="K90" s="37">
        <f t="shared" si="25"/>
        <v>326.59987989537416</v>
      </c>
      <c r="L90" s="420">
        <f t="shared" si="20"/>
        <v>346312.92291144253</v>
      </c>
      <c r="M90" s="414">
        <f t="shared" si="26"/>
        <v>1220452.7022360081</v>
      </c>
      <c r="N90" s="229">
        <f t="shared" si="22"/>
        <v>455.99080993231649</v>
      </c>
      <c r="O90" s="179">
        <f t="shared" si="27"/>
        <v>774.89060459429083</v>
      </c>
      <c r="P90" s="167"/>
      <c r="Q90" s="305">
        <v>1187509.0853812434</v>
      </c>
      <c r="R90" s="204">
        <f t="shared" si="21"/>
        <v>32943.616854764754</v>
      </c>
      <c r="S90" s="331">
        <f t="shared" si="23"/>
        <v>2.7741780892723389E-2</v>
      </c>
      <c r="T90" s="121"/>
      <c r="U90" s="296"/>
    </row>
    <row r="91" spans="1:21" ht="14">
      <c r="A91" s="30">
        <v>73</v>
      </c>
      <c r="B91" s="31" t="s">
        <v>75</v>
      </c>
      <c r="C91" s="418">
        <f>Vertetie_ienemumi!I79</f>
        <v>1077515.2118699451</v>
      </c>
      <c r="D91" s="95">
        <f>Iedzivotaju_skaits_struktura!C78</f>
        <v>1837</v>
      </c>
      <c r="E91" s="95">
        <f>Iedzivotaju_skaits_struktura!D78</f>
        <v>108</v>
      </c>
      <c r="F91" s="95">
        <f>Iedzivotaju_skaits_struktura!E78</f>
        <v>202</v>
      </c>
      <c r="G91" s="95">
        <f>Iedzivotaju_skaits_struktura!F78</f>
        <v>355</v>
      </c>
      <c r="H91" s="37">
        <v>280.52053100000001</v>
      </c>
      <c r="I91" s="37">
        <f t="shared" si="24"/>
        <v>586.56244522043824</v>
      </c>
      <c r="J91" s="37">
        <f t="shared" si="17"/>
        <v>3437.3312071199998</v>
      </c>
      <c r="K91" s="37">
        <f t="shared" si="25"/>
        <v>313.47436337761332</v>
      </c>
      <c r="L91" s="420">
        <f t="shared" si="20"/>
        <v>476393.93406409718</v>
      </c>
      <c r="M91" s="414">
        <f t="shared" si="26"/>
        <v>1553909.1459340423</v>
      </c>
      <c r="N91" s="229">
        <f t="shared" si="22"/>
        <v>452.06849509157416</v>
      </c>
      <c r="O91" s="179">
        <f t="shared" si="27"/>
        <v>845.89501683943513</v>
      </c>
      <c r="P91" s="167"/>
      <c r="Q91" s="305">
        <v>1489024.1460337292</v>
      </c>
      <c r="R91" s="204">
        <f t="shared" si="21"/>
        <v>64884.999900313094</v>
      </c>
      <c r="S91" s="331">
        <f t="shared" si="23"/>
        <v>4.3575518955246917E-2</v>
      </c>
      <c r="T91" s="121"/>
      <c r="U91" s="296"/>
    </row>
    <row r="92" spans="1:21" ht="14">
      <c r="A92" s="30">
        <v>74</v>
      </c>
      <c r="B92" s="31" t="s">
        <v>76</v>
      </c>
      <c r="C92" s="418">
        <f>Vertetie_ienemumi!I80</f>
        <v>1791094.6876203734</v>
      </c>
      <c r="D92" s="95">
        <f>Iedzivotaju_skaits_struktura!C79</f>
        <v>3544</v>
      </c>
      <c r="E92" s="95">
        <f>Iedzivotaju_skaits_struktura!D79</f>
        <v>172</v>
      </c>
      <c r="F92" s="95">
        <f>Iedzivotaju_skaits_struktura!E79</f>
        <v>272</v>
      </c>
      <c r="G92" s="95">
        <f>Iedzivotaju_skaits_struktura!F79</f>
        <v>808</v>
      </c>
      <c r="H92" s="37">
        <v>644.69245100000001</v>
      </c>
      <c r="I92" s="37">
        <f t="shared" si="24"/>
        <v>505.38789154073743</v>
      </c>
      <c r="J92" s="37">
        <f t="shared" si="17"/>
        <v>6411.05252552</v>
      </c>
      <c r="K92" s="37">
        <f t="shared" si="25"/>
        <v>279.37607444186364</v>
      </c>
      <c r="L92" s="420">
        <f t="shared" ref="L92:L123" si="28">(0.6*($K$16-K92)+$K$9/$J$16*($K$7-K92)/($K$7-$K$5))*J92</f>
        <v>1041813.8932523556</v>
      </c>
      <c r="M92" s="414">
        <f t="shared" si="26"/>
        <v>2832908.580872729</v>
      </c>
      <c r="N92" s="229">
        <f t="shared" si="22"/>
        <v>441.87885992135932</v>
      </c>
      <c r="O92" s="179">
        <f t="shared" si="27"/>
        <v>799.35343704083778</v>
      </c>
      <c r="P92" s="167"/>
      <c r="Q92" s="305">
        <v>2698592.6312882369</v>
      </c>
      <c r="R92" s="204">
        <f t="shared" ref="R92:R123" si="29">M92-Q92</f>
        <v>134315.94958449202</v>
      </c>
      <c r="S92" s="331">
        <f t="shared" si="23"/>
        <v>4.9772591841834579E-2</v>
      </c>
      <c r="T92" s="121"/>
      <c r="U92" s="296"/>
    </row>
    <row r="93" spans="1:21" ht="14">
      <c r="A93" s="30">
        <v>75</v>
      </c>
      <c r="B93" s="31" t="s">
        <v>77</v>
      </c>
      <c r="C93" s="418">
        <f>Vertetie_ienemumi!I81</f>
        <v>2150662.6046697749</v>
      </c>
      <c r="D93" s="95">
        <f>Iedzivotaju_skaits_struktura!C80</f>
        <v>3321</v>
      </c>
      <c r="E93" s="95">
        <f>Iedzivotaju_skaits_struktura!D80</f>
        <v>157</v>
      </c>
      <c r="F93" s="95">
        <f>Iedzivotaju_skaits_struktura!E80</f>
        <v>351</v>
      </c>
      <c r="G93" s="95">
        <f>Iedzivotaju_skaits_struktura!F80</f>
        <v>750</v>
      </c>
      <c r="H93" s="37">
        <v>350.830963</v>
      </c>
      <c r="I93" s="37">
        <f t="shared" si="24"/>
        <v>647.5948824660569</v>
      </c>
      <c r="J93" s="37">
        <f t="shared" ref="J93:J137" si="30">D93+($E$6*E93)+($E$7*F93)+($E$8*G93)+($E$9*H93)</f>
        <v>5920.9030637600008</v>
      </c>
      <c r="K93" s="37">
        <f t="shared" si="25"/>
        <v>363.23219304725814</v>
      </c>
      <c r="L93" s="420">
        <f t="shared" si="28"/>
        <v>614030.19931865996</v>
      </c>
      <c r="M93" s="414">
        <f t="shared" si="26"/>
        <v>2764692.8039884348</v>
      </c>
      <c r="N93" s="229">
        <f t="shared" si="22"/>
        <v>466.93769079082824</v>
      </c>
      <c r="O93" s="179">
        <f t="shared" si="27"/>
        <v>832.48804697032062</v>
      </c>
      <c r="P93" s="167"/>
      <c r="Q93" s="305">
        <v>2645804.4823104776</v>
      </c>
      <c r="R93" s="204">
        <f t="shared" si="29"/>
        <v>118888.3216779572</v>
      </c>
      <c r="S93" s="331">
        <f t="shared" si="23"/>
        <v>4.4934658805225292E-2</v>
      </c>
      <c r="T93" s="121"/>
      <c r="U93" s="296"/>
    </row>
    <row r="94" spans="1:21" ht="14">
      <c r="A94" s="30">
        <v>76</v>
      </c>
      <c r="B94" s="31" t="s">
        <v>78</v>
      </c>
      <c r="C94" s="418">
        <f>Vertetie_ienemumi!I82</f>
        <v>24698694.339998182</v>
      </c>
      <c r="D94" s="95">
        <f>Iedzivotaju_skaits_struktura!C81</f>
        <v>35251</v>
      </c>
      <c r="E94" s="95">
        <f>Iedzivotaju_skaits_struktura!D81</f>
        <v>2664</v>
      </c>
      <c r="F94" s="95">
        <f>Iedzivotaju_skaits_struktura!E81</f>
        <v>4098</v>
      </c>
      <c r="G94" s="95">
        <f>Iedzivotaju_skaits_struktura!F81</f>
        <v>7623</v>
      </c>
      <c r="H94" s="37">
        <v>990.43005800000003</v>
      </c>
      <c r="I94" s="37">
        <f t="shared" si="24"/>
        <v>700.65230319702084</v>
      </c>
      <c r="J94" s="37">
        <f t="shared" si="30"/>
        <v>61990.713688160002</v>
      </c>
      <c r="K94" s="37">
        <f t="shared" si="25"/>
        <v>398.42571363580771</v>
      </c>
      <c r="L94" s="420">
        <f t="shared" si="28"/>
        <v>4899058.024378527</v>
      </c>
      <c r="M94" s="414">
        <f t="shared" si="26"/>
        <v>29597752.364376709</v>
      </c>
      <c r="N94" s="229">
        <f t="shared" si="22"/>
        <v>477.45461543266231</v>
      </c>
      <c r="O94" s="179">
        <f t="shared" si="27"/>
        <v>839.62873008926579</v>
      </c>
      <c r="P94" s="167"/>
      <c r="Q94" s="305">
        <v>28157226.311090909</v>
      </c>
      <c r="R94" s="204">
        <f t="shared" si="29"/>
        <v>1440526.0532857999</v>
      </c>
      <c r="S94" s="331">
        <f t="shared" si="23"/>
        <v>5.1160083644971488E-2</v>
      </c>
      <c r="T94" s="121"/>
      <c r="U94" s="296"/>
    </row>
    <row r="95" spans="1:21" ht="14">
      <c r="A95" s="30">
        <v>77</v>
      </c>
      <c r="B95" s="31" t="s">
        <v>79</v>
      </c>
      <c r="C95" s="418">
        <f>Vertetie_ienemumi!I83</f>
        <v>15518802.977945386</v>
      </c>
      <c r="D95" s="95">
        <f>Iedzivotaju_skaits_struktura!C82</f>
        <v>20265</v>
      </c>
      <c r="E95" s="95">
        <f>Iedzivotaju_skaits_struktura!D82</f>
        <v>1514</v>
      </c>
      <c r="F95" s="95">
        <f>Iedzivotaju_skaits_struktura!E82</f>
        <v>2332</v>
      </c>
      <c r="G95" s="95">
        <f>Iedzivotaju_skaits_struktura!F82</f>
        <v>3944</v>
      </c>
      <c r="H95" s="37">
        <v>298.29861299999999</v>
      </c>
      <c r="I95" s="37">
        <f t="shared" si="24"/>
        <v>765.79338652580236</v>
      </c>
      <c r="J95" s="37">
        <f t="shared" si="30"/>
        <v>34782.053891759999</v>
      </c>
      <c r="K95" s="37">
        <f t="shared" si="25"/>
        <v>446.17270234354532</v>
      </c>
      <c r="L95" s="420">
        <f t="shared" si="28"/>
        <v>1584329.7414091597</v>
      </c>
      <c r="M95" s="414">
        <f t="shared" si="26"/>
        <v>17103132.719354544</v>
      </c>
      <c r="N95" s="229">
        <f t="shared" si="22"/>
        <v>491.72290896272636</v>
      </c>
      <c r="O95" s="179">
        <f t="shared" si="27"/>
        <v>843.97398072314547</v>
      </c>
      <c r="P95" s="167"/>
      <c r="Q95" s="305">
        <v>16206651.26284145</v>
      </c>
      <c r="R95" s="204">
        <f t="shared" si="29"/>
        <v>896481.45651309378</v>
      </c>
      <c r="S95" s="331">
        <f t="shared" si="23"/>
        <v>5.5315650468060751E-2</v>
      </c>
      <c r="T95" s="121"/>
      <c r="U95" s="296"/>
    </row>
    <row r="96" spans="1:21" ht="14">
      <c r="A96" s="30">
        <v>78</v>
      </c>
      <c r="B96" s="409" t="s">
        <v>80</v>
      </c>
      <c r="C96" s="418">
        <f>Vertetie_ienemumi!I84</f>
        <v>8437717.4514297545</v>
      </c>
      <c r="D96" s="95">
        <f>Iedzivotaju_skaits_struktura!C83</f>
        <v>10705</v>
      </c>
      <c r="E96" s="95">
        <f>Iedzivotaju_skaits_struktura!D83</f>
        <v>1144</v>
      </c>
      <c r="F96" s="95">
        <f>Iedzivotaju_skaits_struktura!E83</f>
        <v>1367</v>
      </c>
      <c r="G96" s="95">
        <f>Iedzivotaju_skaits_struktura!F83</f>
        <v>1736</v>
      </c>
      <c r="H96" s="37">
        <v>285.92313899999999</v>
      </c>
      <c r="I96" s="37">
        <f t="shared" si="24"/>
        <v>788.20340508451704</v>
      </c>
      <c r="J96" s="37">
        <f t="shared" si="30"/>
        <v>19557.623171279996</v>
      </c>
      <c r="K96" s="37">
        <f t="shared" si="25"/>
        <v>431.42857276340129</v>
      </c>
      <c r="L96" s="420">
        <f t="shared" si="28"/>
        <v>1093042.8812436829</v>
      </c>
      <c r="M96" s="414">
        <f t="shared" si="26"/>
        <v>9530760.3326734379</v>
      </c>
      <c r="N96" s="229">
        <f t="shared" si="22"/>
        <v>487.31690191624006</v>
      </c>
      <c r="O96" s="179">
        <f t="shared" si="27"/>
        <v>890.30923238425385</v>
      </c>
      <c r="P96" s="167"/>
      <c r="Q96" s="305">
        <v>8825742.5364094824</v>
      </c>
      <c r="R96" s="204">
        <f t="shared" si="29"/>
        <v>705017.79626395553</v>
      </c>
      <c r="S96" s="331">
        <f t="shared" si="23"/>
        <v>7.9881980848126366E-2</v>
      </c>
      <c r="T96" s="121"/>
      <c r="U96" s="296"/>
    </row>
    <row r="97" spans="1:21" ht="14">
      <c r="A97" s="30">
        <v>79</v>
      </c>
      <c r="B97" s="31" t="s">
        <v>81</v>
      </c>
      <c r="C97" s="418">
        <f>Vertetie_ienemumi!I85</f>
        <v>2321579.5970291262</v>
      </c>
      <c r="D97" s="95">
        <f>Iedzivotaju_skaits_struktura!C84</f>
        <v>3910</v>
      </c>
      <c r="E97" s="95">
        <f>Iedzivotaju_skaits_struktura!D84</f>
        <v>280</v>
      </c>
      <c r="F97" s="95">
        <f>Iedzivotaju_skaits_struktura!E84</f>
        <v>415</v>
      </c>
      <c r="G97" s="95">
        <f>Iedzivotaju_skaits_struktura!F84</f>
        <v>824</v>
      </c>
      <c r="H97" s="37">
        <v>486.19971399999997</v>
      </c>
      <c r="I97" s="37">
        <f t="shared" si="24"/>
        <v>593.75437264172024</v>
      </c>
      <c r="J97" s="37">
        <f t="shared" si="30"/>
        <v>7266.8835652799999</v>
      </c>
      <c r="K97" s="37">
        <f t="shared" si="25"/>
        <v>319.47389498866613</v>
      </c>
      <c r="L97" s="420">
        <f t="shared" si="28"/>
        <v>976577.9356945029</v>
      </c>
      <c r="M97" s="414">
        <f t="shared" si="26"/>
        <v>3298157.5327236289</v>
      </c>
      <c r="N97" s="229">
        <f t="shared" si="22"/>
        <v>453.86134277445905</v>
      </c>
      <c r="O97" s="179">
        <f t="shared" si="27"/>
        <v>843.51855056870306</v>
      </c>
      <c r="P97" s="167"/>
      <c r="Q97" s="305">
        <v>3108088.2665528934</v>
      </c>
      <c r="R97" s="204">
        <f t="shared" si="29"/>
        <v>190069.26617073547</v>
      </c>
      <c r="S97" s="331">
        <f t="shared" si="23"/>
        <v>6.1153110809667233E-2</v>
      </c>
      <c r="T97" s="121"/>
      <c r="U97" s="296"/>
    </row>
    <row r="98" spans="1:21" ht="14">
      <c r="A98" s="30">
        <v>80</v>
      </c>
      <c r="B98" s="31" t="s">
        <v>82</v>
      </c>
      <c r="C98" s="418">
        <f>Vertetie_ienemumi!I86</f>
        <v>1948477.7989967817</v>
      </c>
      <c r="D98" s="95">
        <f>Iedzivotaju_skaits_struktura!C85</f>
        <v>2764</v>
      </c>
      <c r="E98" s="95">
        <f>Iedzivotaju_skaits_struktura!D85</f>
        <v>156</v>
      </c>
      <c r="F98" s="95">
        <f>Iedzivotaju_skaits_struktura!E85</f>
        <v>258</v>
      </c>
      <c r="G98" s="95">
        <f>Iedzivotaju_skaits_struktura!F85</f>
        <v>636</v>
      </c>
      <c r="H98" s="37">
        <v>514.91555400000004</v>
      </c>
      <c r="I98" s="37">
        <f t="shared" si="24"/>
        <v>704.9485524590383</v>
      </c>
      <c r="J98" s="37">
        <f t="shared" si="30"/>
        <v>5223.4316420800005</v>
      </c>
      <c r="K98" s="37">
        <f t="shared" si="25"/>
        <v>373.02638045453324</v>
      </c>
      <c r="L98" s="420">
        <f t="shared" si="28"/>
        <v>505827.29938565381</v>
      </c>
      <c r="M98" s="414">
        <f t="shared" si="26"/>
        <v>2454305.0983824357</v>
      </c>
      <c r="N98" s="229">
        <f t="shared" si="22"/>
        <v>469.86450030484508</v>
      </c>
      <c r="O98" s="179">
        <f t="shared" si="27"/>
        <v>887.95408769263236</v>
      </c>
      <c r="P98" s="167"/>
      <c r="Q98" s="305">
        <v>2265563.9849002184</v>
      </c>
      <c r="R98" s="204">
        <f t="shared" si="29"/>
        <v>188741.1134822173</v>
      </c>
      <c r="S98" s="331">
        <f t="shared" si="23"/>
        <v>8.3308666071741921E-2</v>
      </c>
      <c r="T98" s="121"/>
      <c r="U98" s="296"/>
    </row>
    <row r="99" spans="1:21" ht="14">
      <c r="A99" s="30">
        <v>81</v>
      </c>
      <c r="B99" s="31" t="s">
        <v>83</v>
      </c>
      <c r="C99" s="418">
        <f>Vertetie_ienemumi!I87</f>
        <v>2677089.3575104233</v>
      </c>
      <c r="D99" s="95">
        <f>Iedzivotaju_skaits_struktura!C86</f>
        <v>5253</v>
      </c>
      <c r="E99" s="95">
        <f>Iedzivotaju_skaits_struktura!D86</f>
        <v>318</v>
      </c>
      <c r="F99" s="95">
        <f>Iedzivotaju_skaits_struktura!E86</f>
        <v>515</v>
      </c>
      <c r="G99" s="95">
        <f>Iedzivotaju_skaits_struktura!F86</f>
        <v>1226</v>
      </c>
      <c r="H99" s="37">
        <v>375.80821900000001</v>
      </c>
      <c r="I99" s="37">
        <f t="shared" si="24"/>
        <v>509.63056491727076</v>
      </c>
      <c r="J99" s="37">
        <f t="shared" si="30"/>
        <v>9154.4884928800002</v>
      </c>
      <c r="K99" s="37">
        <f t="shared" si="25"/>
        <v>292.43461932281173</v>
      </c>
      <c r="L99" s="420">
        <f t="shared" si="28"/>
        <v>1403809.1561727077</v>
      </c>
      <c r="M99" s="414">
        <f t="shared" si="26"/>
        <v>4080898.513683131</v>
      </c>
      <c r="N99" s="229">
        <f t="shared" si="22"/>
        <v>445.78116154246004</v>
      </c>
      <c r="O99" s="179">
        <f t="shared" si="27"/>
        <v>776.87007684811169</v>
      </c>
      <c r="P99" s="167"/>
      <c r="Q99" s="305">
        <v>3960495.4887634818</v>
      </c>
      <c r="R99" s="204">
        <f t="shared" si="29"/>
        <v>120403.02491964912</v>
      </c>
      <c r="S99" s="331">
        <f t="shared" si="23"/>
        <v>3.0401000395342104E-2</v>
      </c>
      <c r="T99" s="121"/>
      <c r="U99" s="296"/>
    </row>
    <row r="100" spans="1:21" ht="14">
      <c r="A100" s="30">
        <v>82</v>
      </c>
      <c r="B100" s="31" t="s">
        <v>84</v>
      </c>
      <c r="C100" s="418">
        <f>Vertetie_ienemumi!I88</f>
        <v>4751753.0768384365</v>
      </c>
      <c r="D100" s="95">
        <f>Iedzivotaju_skaits_struktura!C87</f>
        <v>9856</v>
      </c>
      <c r="E100" s="95">
        <f>Iedzivotaju_skaits_struktura!D87</f>
        <v>616</v>
      </c>
      <c r="F100" s="95">
        <f>Iedzivotaju_skaits_struktura!E87</f>
        <v>942</v>
      </c>
      <c r="G100" s="95">
        <f>Iedzivotaju_skaits_struktura!F87</f>
        <v>2161</v>
      </c>
      <c r="H100" s="37">
        <v>363.97137199999997</v>
      </c>
      <c r="I100" s="37">
        <f t="shared" si="24"/>
        <v>482.11780406234135</v>
      </c>
      <c r="J100" s="37">
        <f t="shared" si="30"/>
        <v>16520.73648544</v>
      </c>
      <c r="K100" s="37">
        <f t="shared" si="25"/>
        <v>287.62356212304672</v>
      </c>
      <c r="L100" s="420">
        <f t="shared" si="28"/>
        <v>2589128.2535290923</v>
      </c>
      <c r="M100" s="414">
        <f t="shared" si="26"/>
        <v>7340881.3303675288</v>
      </c>
      <c r="N100" s="229">
        <f t="shared" si="22"/>
        <v>444.34346718363128</v>
      </c>
      <c r="O100" s="179">
        <f t="shared" si="27"/>
        <v>744.8134466687834</v>
      </c>
      <c r="P100" s="167"/>
      <c r="Q100" s="305">
        <v>6988188.0630312338</v>
      </c>
      <c r="R100" s="204">
        <f t="shared" si="29"/>
        <v>352693.26733629499</v>
      </c>
      <c r="S100" s="331">
        <f t="shared" si="23"/>
        <v>5.0469916401091997E-2</v>
      </c>
      <c r="T100" s="121"/>
      <c r="U100" s="296"/>
    </row>
    <row r="101" spans="1:21" ht="14">
      <c r="A101" s="30">
        <v>83</v>
      </c>
      <c r="B101" s="31" t="s">
        <v>85</v>
      </c>
      <c r="C101" s="418">
        <f>Vertetie_ienemumi!I89</f>
        <v>2596311.2062139441</v>
      </c>
      <c r="D101" s="95">
        <f>Iedzivotaju_skaits_struktura!C88</f>
        <v>5444</v>
      </c>
      <c r="E101" s="95">
        <f>Iedzivotaju_skaits_struktura!D88</f>
        <v>312</v>
      </c>
      <c r="F101" s="95">
        <f>Iedzivotaju_skaits_struktura!E88</f>
        <v>646</v>
      </c>
      <c r="G101" s="95">
        <f>Iedzivotaju_skaits_struktura!F88</f>
        <v>1196</v>
      </c>
      <c r="H101" s="37">
        <v>519.744912</v>
      </c>
      <c r="I101" s="37">
        <f t="shared" si="24"/>
        <v>476.91241848162088</v>
      </c>
      <c r="J101" s="37">
        <f t="shared" si="30"/>
        <v>9955.0922662400026</v>
      </c>
      <c r="K101" s="37">
        <f t="shared" si="25"/>
        <v>260.80232475781565</v>
      </c>
      <c r="L101" s="420">
        <f t="shared" si="28"/>
        <v>1747378.6984040288</v>
      </c>
      <c r="M101" s="414">
        <f t="shared" si="26"/>
        <v>4343689.9046179727</v>
      </c>
      <c r="N101" s="229">
        <f t="shared" si="22"/>
        <v>436.3284426150845</v>
      </c>
      <c r="O101" s="179">
        <f t="shared" si="27"/>
        <v>797.88572825458721</v>
      </c>
      <c r="P101" s="167"/>
      <c r="Q101" s="305">
        <v>4173633.3224630072</v>
      </c>
      <c r="R101" s="204">
        <f t="shared" si="29"/>
        <v>170056.58215496549</v>
      </c>
      <c r="S101" s="331">
        <f t="shared" si="23"/>
        <v>4.0745453425364397E-2</v>
      </c>
      <c r="T101" s="121"/>
      <c r="U101" s="296"/>
    </row>
    <row r="102" spans="1:21" ht="14">
      <c r="A102" s="30">
        <v>84</v>
      </c>
      <c r="B102" s="31" t="s">
        <v>86</v>
      </c>
      <c r="C102" s="418">
        <f>Vertetie_ienemumi!I90</f>
        <v>4784788.5521152671</v>
      </c>
      <c r="D102" s="95">
        <f>Iedzivotaju_skaits_struktura!C89</f>
        <v>8325</v>
      </c>
      <c r="E102" s="95">
        <f>Iedzivotaju_skaits_struktura!D89</f>
        <v>566</v>
      </c>
      <c r="F102" s="95">
        <f>Iedzivotaju_skaits_struktura!E89</f>
        <v>867</v>
      </c>
      <c r="G102" s="95">
        <f>Iedzivotaju_skaits_struktura!F89</f>
        <v>1756</v>
      </c>
      <c r="H102" s="37">
        <v>301.477328</v>
      </c>
      <c r="I102" s="37">
        <f t="shared" si="24"/>
        <v>574.7493756294615</v>
      </c>
      <c r="J102" s="37">
        <f t="shared" si="30"/>
        <v>14233.545538560002</v>
      </c>
      <c r="K102" s="37">
        <f t="shared" si="25"/>
        <v>336.16280210386293</v>
      </c>
      <c r="L102" s="420">
        <f t="shared" si="28"/>
        <v>1746252.6127187898</v>
      </c>
      <c r="M102" s="414">
        <f t="shared" si="26"/>
        <v>6531041.164834057</v>
      </c>
      <c r="N102" s="229">
        <f t="shared" si="22"/>
        <v>458.84851017203391</v>
      </c>
      <c r="O102" s="179">
        <f t="shared" si="27"/>
        <v>784.50944922931615</v>
      </c>
      <c r="P102" s="167"/>
      <c r="Q102" s="305">
        <v>6229614.5597632574</v>
      </c>
      <c r="R102" s="204">
        <f t="shared" si="29"/>
        <v>301426.60507079959</v>
      </c>
      <c r="S102" s="331">
        <f t="shared" si="23"/>
        <v>4.8386076245823917E-2</v>
      </c>
      <c r="T102" s="121"/>
      <c r="U102" s="296"/>
    </row>
    <row r="103" spans="1:21" ht="14">
      <c r="A103" s="30">
        <v>85</v>
      </c>
      <c r="B103" s="31" t="s">
        <v>87</v>
      </c>
      <c r="C103" s="418">
        <f>Vertetie_ienemumi!I91</f>
        <v>1626758.536447156</v>
      </c>
      <c r="D103" s="95">
        <f>Iedzivotaju_skaits_struktura!C90</f>
        <v>3196</v>
      </c>
      <c r="E103" s="95">
        <f>Iedzivotaju_skaits_struktura!D90</f>
        <v>161</v>
      </c>
      <c r="F103" s="95">
        <f>Iedzivotaju_skaits_struktura!E90</f>
        <v>326</v>
      </c>
      <c r="G103" s="95">
        <f>Iedzivotaju_skaits_struktura!F90</f>
        <v>708</v>
      </c>
      <c r="H103" s="37">
        <v>308.857482</v>
      </c>
      <c r="I103" s="37">
        <f t="shared" si="24"/>
        <v>508.99829050286485</v>
      </c>
      <c r="J103" s="37">
        <f t="shared" si="30"/>
        <v>5628.8833726399998</v>
      </c>
      <c r="K103" s="37">
        <f t="shared" si="25"/>
        <v>289.00199715528851</v>
      </c>
      <c r="L103" s="420">
        <f t="shared" si="28"/>
        <v>876717.66454100062</v>
      </c>
      <c r="M103" s="414">
        <f t="shared" si="26"/>
        <v>2503476.2009881567</v>
      </c>
      <c r="N103" s="229">
        <f t="shared" si="22"/>
        <v>444.75538668231502</v>
      </c>
      <c r="O103" s="179">
        <f t="shared" si="27"/>
        <v>783.31545713021171</v>
      </c>
      <c r="P103" s="167"/>
      <c r="Q103" s="305">
        <v>2362734.2271748199</v>
      </c>
      <c r="R103" s="204">
        <f t="shared" si="29"/>
        <v>140741.97381333681</v>
      </c>
      <c r="S103" s="331">
        <f t="shared" si="23"/>
        <v>5.9567416510330595E-2</v>
      </c>
      <c r="T103" s="121"/>
      <c r="U103" s="296"/>
    </row>
    <row r="104" spans="1:21" ht="14">
      <c r="A104" s="30">
        <v>86</v>
      </c>
      <c r="B104" s="31" t="s">
        <v>88</v>
      </c>
      <c r="C104" s="418">
        <f>Vertetie_ienemumi!I92</f>
        <v>10186395.27242907</v>
      </c>
      <c r="D104" s="95">
        <f>Iedzivotaju_skaits_struktura!C91</f>
        <v>26811</v>
      </c>
      <c r="E104" s="95">
        <f>Iedzivotaju_skaits_struktura!D91</f>
        <v>1611</v>
      </c>
      <c r="F104" s="95">
        <f>Iedzivotaju_skaits_struktura!E91</f>
        <v>2712</v>
      </c>
      <c r="G104" s="95">
        <f>Iedzivotaju_skaits_struktura!F91</f>
        <v>5261</v>
      </c>
      <c r="H104" s="37">
        <v>2524.5465829999998</v>
      </c>
      <c r="I104" s="37">
        <f t="shared" si="24"/>
        <v>379.93343300992387</v>
      </c>
      <c r="J104" s="37">
        <f t="shared" si="30"/>
        <v>47152.31080616</v>
      </c>
      <c r="K104" s="37">
        <f t="shared" si="25"/>
        <v>216.03172990406895</v>
      </c>
      <c r="L104" s="420">
        <f t="shared" si="28"/>
        <v>9756655.1872339863</v>
      </c>
      <c r="M104" s="414">
        <f t="shared" si="26"/>
        <v>19943050.459663056</v>
      </c>
      <c r="N104" s="229">
        <f t="shared" si="22"/>
        <v>422.94958865637795</v>
      </c>
      <c r="O104" s="179">
        <f t="shared" si="27"/>
        <v>743.83836707556804</v>
      </c>
      <c r="P104" s="167"/>
      <c r="Q104" s="305">
        <v>18985710.673474289</v>
      </c>
      <c r="R104" s="204">
        <f t="shared" si="29"/>
        <v>957339.78618876636</v>
      </c>
      <c r="S104" s="331">
        <f t="shared" si="23"/>
        <v>5.0424227075487105E-2</v>
      </c>
      <c r="T104" s="121"/>
      <c r="U104" s="296"/>
    </row>
    <row r="105" spans="1:21" ht="14">
      <c r="A105" s="30">
        <v>87</v>
      </c>
      <c r="B105" s="31" t="s">
        <v>89</v>
      </c>
      <c r="C105" s="418">
        <f>Vertetie_ienemumi!I93</f>
        <v>1730510.0447963357</v>
      </c>
      <c r="D105" s="95">
        <f>Iedzivotaju_skaits_struktura!C92</f>
        <v>5050</v>
      </c>
      <c r="E105" s="95">
        <f>Iedzivotaju_skaits_struktura!D92</f>
        <v>239</v>
      </c>
      <c r="F105" s="95">
        <f>Iedzivotaju_skaits_struktura!E92</f>
        <v>465</v>
      </c>
      <c r="G105" s="95">
        <f>Iedzivotaju_skaits_struktura!F92</f>
        <v>1068</v>
      </c>
      <c r="H105" s="37">
        <v>629.71326699999997</v>
      </c>
      <c r="I105" s="37">
        <f t="shared" si="24"/>
        <v>342.67525639531402</v>
      </c>
      <c r="J105" s="37">
        <f t="shared" si="30"/>
        <v>8872.6441658399999</v>
      </c>
      <c r="K105" s="37">
        <f t="shared" si="25"/>
        <v>195.03881959550029</v>
      </c>
      <c r="L105" s="420">
        <f t="shared" si="28"/>
        <v>1966510.0582055878</v>
      </c>
      <c r="M105" s="414">
        <f t="shared" si="26"/>
        <v>3697020.1030019233</v>
      </c>
      <c r="N105" s="229">
        <f t="shared" si="22"/>
        <v>416.67625049538043</v>
      </c>
      <c r="O105" s="179">
        <f t="shared" si="27"/>
        <v>732.08318871325218</v>
      </c>
      <c r="P105" s="167"/>
      <c r="Q105" s="305">
        <v>3550900.7722477005</v>
      </c>
      <c r="R105" s="204">
        <f t="shared" si="29"/>
        <v>146119.33075422281</v>
      </c>
      <c r="S105" s="331">
        <f t="shared" si="23"/>
        <v>4.114993353129659E-2</v>
      </c>
      <c r="T105" s="121"/>
      <c r="U105" s="296"/>
    </row>
    <row r="106" spans="1:21" ht="14">
      <c r="A106" s="30">
        <v>88</v>
      </c>
      <c r="B106" s="31" t="s">
        <v>90</v>
      </c>
      <c r="C106" s="418">
        <f>Vertetie_ienemumi!I94</f>
        <v>1962932.036701557</v>
      </c>
      <c r="D106" s="95">
        <f>Iedzivotaju_skaits_struktura!C93</f>
        <v>3743</v>
      </c>
      <c r="E106" s="95">
        <f>Iedzivotaju_skaits_struktura!D93</f>
        <v>179</v>
      </c>
      <c r="F106" s="95">
        <f>Iedzivotaju_skaits_struktura!E93</f>
        <v>340</v>
      </c>
      <c r="G106" s="95">
        <f>Iedzivotaju_skaits_struktura!F93</f>
        <v>869</v>
      </c>
      <c r="H106" s="37">
        <v>200.48906299999999</v>
      </c>
      <c r="I106" s="37">
        <f t="shared" si="24"/>
        <v>524.42747440597304</v>
      </c>
      <c r="J106" s="37">
        <f t="shared" si="30"/>
        <v>6218.0633757599999</v>
      </c>
      <c r="K106" s="37">
        <f t="shared" si="25"/>
        <v>315.6822177711623</v>
      </c>
      <c r="L106" s="420">
        <f t="shared" si="28"/>
        <v>852161.04459732515</v>
      </c>
      <c r="M106" s="414">
        <f t="shared" si="26"/>
        <v>2815093.0812988821</v>
      </c>
      <c r="N106" s="229">
        <f t="shared" si="22"/>
        <v>452.72827103580443</v>
      </c>
      <c r="O106" s="179">
        <f t="shared" si="27"/>
        <v>752.09539975925247</v>
      </c>
      <c r="P106" s="167"/>
      <c r="Q106" s="305">
        <v>2737417.9349182602</v>
      </c>
      <c r="R106" s="204">
        <f t="shared" si="29"/>
        <v>77675.14638062194</v>
      </c>
      <c r="S106" s="331">
        <f t="shared" si="23"/>
        <v>2.8375333335039832E-2</v>
      </c>
      <c r="T106" s="121"/>
      <c r="U106" s="296"/>
    </row>
    <row r="107" spans="1:21" ht="14">
      <c r="A107" s="30">
        <v>89</v>
      </c>
      <c r="B107" s="31" t="s">
        <v>91</v>
      </c>
      <c r="C107" s="418">
        <f>Vertetie_ienemumi!I95</f>
        <v>5302677.2609346947</v>
      </c>
      <c r="D107" s="95">
        <f>Iedzivotaju_skaits_struktura!C94</f>
        <v>7460</v>
      </c>
      <c r="E107" s="95">
        <f>Iedzivotaju_skaits_struktura!D94</f>
        <v>648</v>
      </c>
      <c r="F107" s="95">
        <f>Iedzivotaju_skaits_struktura!E94</f>
        <v>868</v>
      </c>
      <c r="G107" s="95">
        <f>Iedzivotaju_skaits_struktura!F94</f>
        <v>1269</v>
      </c>
      <c r="H107" s="37">
        <v>324.72293500000001</v>
      </c>
      <c r="I107" s="37">
        <f t="shared" si="24"/>
        <v>710.81464623789475</v>
      </c>
      <c r="J107" s="37">
        <f t="shared" si="30"/>
        <v>13238.638861199999</v>
      </c>
      <c r="K107" s="37">
        <f t="shared" si="25"/>
        <v>400.54550294259184</v>
      </c>
      <c r="L107" s="420">
        <f t="shared" si="28"/>
        <v>1026558.1048539403</v>
      </c>
      <c r="M107" s="414">
        <f t="shared" si="26"/>
        <v>6329235.3657886349</v>
      </c>
      <c r="N107" s="229">
        <f t="shared" si="22"/>
        <v>478.08807477470003</v>
      </c>
      <c r="O107" s="179">
        <f t="shared" si="27"/>
        <v>848.42297128533983</v>
      </c>
      <c r="P107" s="167"/>
      <c r="Q107" s="305">
        <v>5854307.1633910313</v>
      </c>
      <c r="R107" s="204">
        <f t="shared" si="29"/>
        <v>474928.20239760354</v>
      </c>
      <c r="S107" s="331">
        <f t="shared" si="23"/>
        <v>8.1124578731961883E-2</v>
      </c>
      <c r="T107" s="121"/>
      <c r="U107" s="296"/>
    </row>
    <row r="108" spans="1:21" ht="14">
      <c r="A108" s="30">
        <v>90</v>
      </c>
      <c r="B108" s="31" t="s">
        <v>92</v>
      </c>
      <c r="C108" s="418">
        <f>Vertetie_ienemumi!I96</f>
        <v>877665.03539416147</v>
      </c>
      <c r="D108" s="95">
        <f>Iedzivotaju_skaits_struktura!C95</f>
        <v>1624</v>
      </c>
      <c r="E108" s="95">
        <f>Iedzivotaju_skaits_struktura!D95</f>
        <v>73</v>
      </c>
      <c r="F108" s="95">
        <f>Iedzivotaju_skaits_struktura!E95</f>
        <v>151</v>
      </c>
      <c r="G108" s="95">
        <f>Iedzivotaju_skaits_struktura!F95</f>
        <v>427</v>
      </c>
      <c r="H108" s="37">
        <v>448.12659500000001</v>
      </c>
      <c r="I108" s="37">
        <f t="shared" si="24"/>
        <v>540.434135094927</v>
      </c>
      <c r="J108" s="37">
        <f t="shared" si="30"/>
        <v>3284.2124243999997</v>
      </c>
      <c r="K108" s="37">
        <f t="shared" si="25"/>
        <v>267.23759671377047</v>
      </c>
      <c r="L108" s="420">
        <f t="shared" si="28"/>
        <v>561645.99623336049</v>
      </c>
      <c r="M108" s="414">
        <f t="shared" si="26"/>
        <v>1439311.0316275219</v>
      </c>
      <c r="N108" s="229">
        <f t="shared" si="22"/>
        <v>438.25150314096169</v>
      </c>
      <c r="O108" s="179">
        <f t="shared" si="27"/>
        <v>886.27526578049378</v>
      </c>
      <c r="P108" s="167"/>
      <c r="Q108" s="305">
        <v>1403207.9034483247</v>
      </c>
      <c r="R108" s="204">
        <f t="shared" si="29"/>
        <v>36103.1281791972</v>
      </c>
      <c r="S108" s="331">
        <f t="shared" si="23"/>
        <v>2.5728994321137399E-2</v>
      </c>
      <c r="T108" s="121"/>
      <c r="U108" s="296"/>
    </row>
    <row r="109" spans="1:21" ht="14">
      <c r="A109" s="30">
        <v>91</v>
      </c>
      <c r="B109" s="31" t="s">
        <v>93</v>
      </c>
      <c r="C109" s="418">
        <f>Vertetie_ienemumi!I97</f>
        <v>849051.06156186282</v>
      </c>
      <c r="D109" s="95">
        <f>Iedzivotaju_skaits_struktura!C96</f>
        <v>2193</v>
      </c>
      <c r="E109" s="95">
        <f>Iedzivotaju_skaits_struktura!D96</f>
        <v>119</v>
      </c>
      <c r="F109" s="95">
        <f>Iedzivotaju_skaits_struktura!E96</f>
        <v>222</v>
      </c>
      <c r="G109" s="95">
        <f>Iedzivotaju_skaits_struktura!F96</f>
        <v>471</v>
      </c>
      <c r="H109" s="37">
        <v>514.92269299999998</v>
      </c>
      <c r="I109" s="37">
        <f t="shared" si="24"/>
        <v>387.1641867587154</v>
      </c>
      <c r="J109" s="37">
        <f t="shared" si="30"/>
        <v>4326.4024933599994</v>
      </c>
      <c r="K109" s="37">
        <f t="shared" si="25"/>
        <v>196.24874543340675</v>
      </c>
      <c r="L109" s="420">
        <f t="shared" si="28"/>
        <v>955222.37751723244</v>
      </c>
      <c r="M109" s="414">
        <f t="shared" si="26"/>
        <v>1804273.4390790951</v>
      </c>
      <c r="N109" s="229">
        <f t="shared" si="22"/>
        <v>417.03781417661128</v>
      </c>
      <c r="O109" s="179">
        <f t="shared" si="27"/>
        <v>822.74210628321714</v>
      </c>
      <c r="P109" s="167"/>
      <c r="Q109" s="305">
        <v>1700370.6712901718</v>
      </c>
      <c r="R109" s="204">
        <f t="shared" si="29"/>
        <v>103902.76778892335</v>
      </c>
      <c r="S109" s="331">
        <f t="shared" si="23"/>
        <v>6.1105951510023404E-2</v>
      </c>
      <c r="T109" s="121"/>
      <c r="U109" s="296"/>
    </row>
    <row r="110" spans="1:21" ht="14">
      <c r="A110" s="30">
        <v>92</v>
      </c>
      <c r="B110" s="31" t="s">
        <v>94</v>
      </c>
      <c r="C110" s="418">
        <f>Vertetie_ienemumi!I98</f>
        <v>2156830.3507778905</v>
      </c>
      <c r="D110" s="95">
        <f>Iedzivotaju_skaits_struktura!C97</f>
        <v>3691</v>
      </c>
      <c r="E110" s="95">
        <f>Iedzivotaju_skaits_struktura!D97</f>
        <v>292</v>
      </c>
      <c r="F110" s="95">
        <f>Iedzivotaju_skaits_struktura!E97</f>
        <v>361</v>
      </c>
      <c r="G110" s="95">
        <f>Iedzivotaju_skaits_struktura!F97</f>
        <v>755</v>
      </c>
      <c r="H110" s="37">
        <v>231.20675800000001</v>
      </c>
      <c r="I110" s="37">
        <f t="shared" si="24"/>
        <v>584.34851009967235</v>
      </c>
      <c r="J110" s="37">
        <f t="shared" si="30"/>
        <v>6461.2742721599989</v>
      </c>
      <c r="K110" s="37">
        <f t="shared" si="25"/>
        <v>333.80882159284408</v>
      </c>
      <c r="L110" s="420">
        <f t="shared" si="28"/>
        <v>803370.58466891968</v>
      </c>
      <c r="M110" s="414">
        <f t="shared" si="26"/>
        <v>2960200.93544681</v>
      </c>
      <c r="N110" s="229">
        <f t="shared" si="22"/>
        <v>458.1450671737569</v>
      </c>
      <c r="O110" s="179">
        <f t="shared" si="27"/>
        <v>802.00513016711193</v>
      </c>
      <c r="P110" s="167"/>
      <c r="Q110" s="305">
        <v>2801582.8396286918</v>
      </c>
      <c r="R110" s="204">
        <f t="shared" si="29"/>
        <v>158618.09581811819</v>
      </c>
      <c r="S110" s="331">
        <f t="shared" si="23"/>
        <v>5.6617314174847166E-2</v>
      </c>
      <c r="T110" s="121"/>
      <c r="U110" s="296"/>
    </row>
    <row r="111" spans="1:21" ht="14">
      <c r="A111" s="30">
        <v>93</v>
      </c>
      <c r="B111" s="31" t="s">
        <v>95</v>
      </c>
      <c r="C111" s="418">
        <f>Vertetie_ienemumi!I99</f>
        <v>2425090.2020972259</v>
      </c>
      <c r="D111" s="95">
        <f>Iedzivotaju_skaits_struktura!C98</f>
        <v>5145</v>
      </c>
      <c r="E111" s="95">
        <f>Iedzivotaju_skaits_struktura!D98</f>
        <v>300</v>
      </c>
      <c r="F111" s="95">
        <f>Iedzivotaju_skaits_struktura!E98</f>
        <v>519</v>
      </c>
      <c r="G111" s="95">
        <f>Iedzivotaju_skaits_struktura!F98</f>
        <v>1240</v>
      </c>
      <c r="H111" s="37">
        <v>352.52960400000001</v>
      </c>
      <c r="I111" s="37">
        <f t="shared" si="24"/>
        <v>471.34892169042291</v>
      </c>
      <c r="J111" s="37">
        <f t="shared" si="30"/>
        <v>8992.3849980799987</v>
      </c>
      <c r="K111" s="37">
        <f t="shared" si="25"/>
        <v>269.6826484425452</v>
      </c>
      <c r="L111" s="420">
        <f t="shared" si="28"/>
        <v>1522406.397509902</v>
      </c>
      <c r="M111" s="414">
        <f t="shared" si="26"/>
        <v>3947496.5996071277</v>
      </c>
      <c r="N111" s="229">
        <f t="shared" si="22"/>
        <v>438.98216106738914</v>
      </c>
      <c r="O111" s="179">
        <f t="shared" si="27"/>
        <v>767.24909613355248</v>
      </c>
      <c r="P111" s="167"/>
      <c r="Q111" s="305">
        <v>3770524.461510431</v>
      </c>
      <c r="R111" s="204">
        <f t="shared" si="29"/>
        <v>176972.1380966967</v>
      </c>
      <c r="S111" s="331">
        <f t="shared" si="23"/>
        <v>4.693568226469047E-2</v>
      </c>
      <c r="T111" s="121"/>
      <c r="U111" s="296"/>
    </row>
    <row r="112" spans="1:21" ht="14">
      <c r="A112" s="30">
        <v>94</v>
      </c>
      <c r="B112" s="31" t="s">
        <v>96</v>
      </c>
      <c r="C112" s="418">
        <f>Vertetie_ienemumi!I100</f>
        <v>4643957.6758551709</v>
      </c>
      <c r="D112" s="95">
        <f>Iedzivotaju_skaits_struktura!C99</f>
        <v>7801</v>
      </c>
      <c r="E112" s="95">
        <f>Iedzivotaju_skaits_struktura!D99</f>
        <v>365</v>
      </c>
      <c r="F112" s="95">
        <f>Iedzivotaju_skaits_struktura!E99</f>
        <v>740</v>
      </c>
      <c r="G112" s="95">
        <f>Iedzivotaju_skaits_struktura!F99</f>
        <v>1856</v>
      </c>
      <c r="H112" s="37">
        <v>637.73020299999996</v>
      </c>
      <c r="I112" s="37">
        <f t="shared" si="24"/>
        <v>595.3028683316461</v>
      </c>
      <c r="J112" s="37">
        <f t="shared" si="30"/>
        <v>13410.28990856</v>
      </c>
      <c r="K112" s="37">
        <f t="shared" si="25"/>
        <v>346.29808210863951</v>
      </c>
      <c r="L112" s="420">
        <f t="shared" si="28"/>
        <v>1549950.1330156494</v>
      </c>
      <c r="M112" s="414">
        <f t="shared" si="26"/>
        <v>6193907.8088708203</v>
      </c>
      <c r="N112" s="229">
        <f t="shared" si="22"/>
        <v>461.87724882197745</v>
      </c>
      <c r="O112" s="179">
        <f t="shared" si="27"/>
        <v>793.98895127173705</v>
      </c>
      <c r="P112" s="167"/>
      <c r="Q112" s="305">
        <v>5937828.3650737032</v>
      </c>
      <c r="R112" s="204">
        <f t="shared" si="29"/>
        <v>256079.4437971171</v>
      </c>
      <c r="S112" s="331">
        <f t="shared" si="23"/>
        <v>4.3126784415557617E-2</v>
      </c>
      <c r="T112" s="121"/>
      <c r="U112" s="296"/>
    </row>
    <row r="113" spans="1:21" ht="14">
      <c r="A113" s="30">
        <v>95</v>
      </c>
      <c r="B113" s="31" t="s">
        <v>97</v>
      </c>
      <c r="C113" s="418">
        <f>Vertetie_ienemumi!I101</f>
        <v>1884906.7075318031</v>
      </c>
      <c r="D113" s="95">
        <f>Iedzivotaju_skaits_struktura!C100</f>
        <v>3647</v>
      </c>
      <c r="E113" s="95">
        <f>Iedzivotaju_skaits_struktura!D100</f>
        <v>231</v>
      </c>
      <c r="F113" s="95">
        <f>Iedzivotaju_skaits_struktura!E100</f>
        <v>406</v>
      </c>
      <c r="G113" s="95">
        <f>Iedzivotaju_skaits_struktura!F100</f>
        <v>692</v>
      </c>
      <c r="H113" s="37">
        <v>317.17229800000001</v>
      </c>
      <c r="I113" s="37">
        <f t="shared" si="24"/>
        <v>516.83759460702026</v>
      </c>
      <c r="J113" s="37">
        <f t="shared" si="30"/>
        <v>6505.2818929600007</v>
      </c>
      <c r="K113" s="37">
        <f t="shared" si="25"/>
        <v>289.75019661663612</v>
      </c>
      <c r="L113" s="420">
        <f t="shared" si="28"/>
        <v>1009806.9422984016</v>
      </c>
      <c r="M113" s="414">
        <f t="shared" si="26"/>
        <v>2894713.6498302044</v>
      </c>
      <c r="N113" s="229">
        <f t="shared" si="22"/>
        <v>444.97897208157207</v>
      </c>
      <c r="O113" s="179">
        <f t="shared" si="27"/>
        <v>793.72460922133382</v>
      </c>
      <c r="P113" s="167"/>
      <c r="Q113" s="305">
        <v>2778579.9022633131</v>
      </c>
      <c r="R113" s="204">
        <f t="shared" si="29"/>
        <v>116133.74756689137</v>
      </c>
      <c r="S113" s="331">
        <f t="shared" si="23"/>
        <v>4.1796079886813331E-2</v>
      </c>
      <c r="T113" s="121"/>
      <c r="U113" s="296"/>
    </row>
    <row r="114" spans="1:21" ht="14">
      <c r="A114" s="30">
        <v>96</v>
      </c>
      <c r="B114" s="31" t="s">
        <v>98</v>
      </c>
      <c r="C114" s="418">
        <f>Vertetie_ienemumi!I102</f>
        <v>19221982.473342352</v>
      </c>
      <c r="D114" s="95">
        <f>Iedzivotaju_skaits_struktura!C101</f>
        <v>23886</v>
      </c>
      <c r="E114" s="95">
        <f>Iedzivotaju_skaits_struktura!D101</f>
        <v>2176</v>
      </c>
      <c r="F114" s="95">
        <f>Iedzivotaju_skaits_struktura!E101</f>
        <v>2781</v>
      </c>
      <c r="G114" s="95">
        <f>Iedzivotaju_skaits_struktura!F101</f>
        <v>4432</v>
      </c>
      <c r="H114" s="37">
        <v>122.734824</v>
      </c>
      <c r="I114" s="37">
        <f t="shared" si="24"/>
        <v>804.73844399825634</v>
      </c>
      <c r="J114" s="37">
        <f t="shared" si="30"/>
        <v>41510.136932480003</v>
      </c>
      <c r="K114" s="37">
        <f t="shared" si="25"/>
        <v>463.06719018076586</v>
      </c>
      <c r="L114" s="420">
        <f t="shared" si="28"/>
        <v>1399070.943766237</v>
      </c>
      <c r="M114" s="414">
        <f t="shared" si="26"/>
        <v>20621053.417108588</v>
      </c>
      <c r="N114" s="229">
        <f t="shared" ref="N114:N139" si="31">M114/J114</f>
        <v>496.77151030965274</v>
      </c>
      <c r="O114" s="179">
        <f t="shared" si="27"/>
        <v>863.31128766258848</v>
      </c>
      <c r="P114" s="167"/>
      <c r="Q114" s="305">
        <v>19483596.243659426</v>
      </c>
      <c r="R114" s="204">
        <f t="shared" si="29"/>
        <v>1137457.1734491624</v>
      </c>
      <c r="S114" s="331">
        <f t="shared" ref="S114:S139" si="32">M114/Q114-1</f>
        <v>5.8380247631097726E-2</v>
      </c>
      <c r="T114" s="121"/>
      <c r="U114" s="296"/>
    </row>
    <row r="115" spans="1:21" ht="14">
      <c r="A115" s="30">
        <v>97</v>
      </c>
      <c r="B115" s="31" t="s">
        <v>99</v>
      </c>
      <c r="C115" s="418">
        <f>Vertetie_ienemumi!I103</f>
        <v>13804209.767627912</v>
      </c>
      <c r="D115" s="95">
        <f>Iedzivotaju_skaits_struktura!C102</f>
        <v>24232</v>
      </c>
      <c r="E115" s="95">
        <f>Iedzivotaju_skaits_struktura!D102</f>
        <v>1707</v>
      </c>
      <c r="F115" s="95">
        <f>Iedzivotaju_skaits_struktura!E102</f>
        <v>2663</v>
      </c>
      <c r="G115" s="95">
        <f>Iedzivotaju_skaits_struktura!F102</f>
        <v>4839</v>
      </c>
      <c r="H115" s="37">
        <v>1681.942636</v>
      </c>
      <c r="I115" s="37">
        <f t="shared" si="24"/>
        <v>569.66861041713071</v>
      </c>
      <c r="J115" s="37">
        <f t="shared" si="30"/>
        <v>43045.172806720002</v>
      </c>
      <c r="K115" s="37">
        <f t="shared" si="25"/>
        <v>320.69123823967703</v>
      </c>
      <c r="L115" s="420">
        <f t="shared" si="28"/>
        <v>5747989.1455216538</v>
      </c>
      <c r="M115" s="414">
        <f t="shared" si="26"/>
        <v>19552198.913149565</v>
      </c>
      <c r="N115" s="229">
        <f t="shared" si="31"/>
        <v>454.22512301070776</v>
      </c>
      <c r="O115" s="179">
        <f t="shared" si="27"/>
        <v>806.87516148685893</v>
      </c>
      <c r="P115" s="167"/>
      <c r="Q115" s="305">
        <v>18963608.861955028</v>
      </c>
      <c r="R115" s="204">
        <f t="shared" si="29"/>
        <v>588590.05119453743</v>
      </c>
      <c r="S115" s="331">
        <f t="shared" si="32"/>
        <v>3.1037871297555197E-2</v>
      </c>
      <c r="T115" s="121"/>
      <c r="U115" s="296"/>
    </row>
    <row r="116" spans="1:21" ht="14">
      <c r="A116" s="30">
        <v>98</v>
      </c>
      <c r="B116" s="31" t="s">
        <v>100</v>
      </c>
      <c r="C116" s="418">
        <f>Vertetie_ienemumi!I104</f>
        <v>6011592.7586553711</v>
      </c>
      <c r="D116" s="95">
        <f>Iedzivotaju_skaits_struktura!C103</f>
        <v>7193</v>
      </c>
      <c r="E116" s="95">
        <f>Iedzivotaju_skaits_struktura!D103</f>
        <v>430</v>
      </c>
      <c r="F116" s="95">
        <f>Iedzivotaju_skaits_struktura!E103</f>
        <v>664</v>
      </c>
      <c r="G116" s="95">
        <f>Iedzivotaju_skaits_struktura!F103</f>
        <v>1634</v>
      </c>
      <c r="H116" s="37">
        <v>47.671919000000003</v>
      </c>
      <c r="I116" s="37">
        <f t="shared" si="24"/>
        <v>835.75597923750468</v>
      </c>
      <c r="J116" s="37">
        <f t="shared" si="30"/>
        <v>11645.461316880001</v>
      </c>
      <c r="K116" s="37">
        <f t="shared" si="25"/>
        <v>516.21765725515888</v>
      </c>
      <c r="L116" s="420">
        <f t="shared" si="28"/>
        <v>-41494.235330155054</v>
      </c>
      <c r="M116" s="414">
        <f t="shared" si="26"/>
        <v>5970098.523325216</v>
      </c>
      <c r="N116" s="229">
        <f t="shared" si="31"/>
        <v>512.65453217139691</v>
      </c>
      <c r="O116" s="179">
        <f t="shared" si="27"/>
        <v>829.98728254208481</v>
      </c>
      <c r="P116" s="167"/>
      <c r="Q116" s="305">
        <v>5341438.0773525555</v>
      </c>
      <c r="R116" s="204">
        <f t="shared" si="29"/>
        <v>628660.44597266056</v>
      </c>
      <c r="S116" s="331">
        <f t="shared" si="32"/>
        <v>0.11769497967937714</v>
      </c>
      <c r="T116" s="121"/>
      <c r="U116" s="296"/>
    </row>
    <row r="117" spans="1:21" ht="14">
      <c r="A117" s="30">
        <v>99</v>
      </c>
      <c r="B117" s="31" t="s">
        <v>101</v>
      </c>
      <c r="C117" s="418">
        <f>Vertetie_ienemumi!I105</f>
        <v>1715262.7362729076</v>
      </c>
      <c r="D117" s="95">
        <f>Iedzivotaju_skaits_struktura!C104</f>
        <v>2305</v>
      </c>
      <c r="E117" s="95">
        <f>Iedzivotaju_skaits_struktura!D104</f>
        <v>156</v>
      </c>
      <c r="F117" s="95">
        <f>Iedzivotaju_skaits_struktura!E104</f>
        <v>261</v>
      </c>
      <c r="G117" s="95">
        <f>Iedzivotaju_skaits_struktura!F104</f>
        <v>460</v>
      </c>
      <c r="H117" s="37">
        <v>229.93967900000001</v>
      </c>
      <c r="I117" s="37">
        <f t="shared" si="24"/>
        <v>744.14869252620724</v>
      </c>
      <c r="J117" s="37">
        <f t="shared" si="30"/>
        <v>4210.8083120800002</v>
      </c>
      <c r="K117" s="37">
        <f t="shared" si="25"/>
        <v>407.34761811696541</v>
      </c>
      <c r="L117" s="420">
        <f t="shared" si="28"/>
        <v>306433.74874720577</v>
      </c>
      <c r="M117" s="414">
        <f t="shared" si="26"/>
        <v>2021696.4850201134</v>
      </c>
      <c r="N117" s="229">
        <f t="shared" si="31"/>
        <v>480.12075952739394</v>
      </c>
      <c r="O117" s="179">
        <f t="shared" si="27"/>
        <v>877.09175055102537</v>
      </c>
      <c r="P117" s="167"/>
      <c r="Q117" s="305">
        <v>1968934.5884482106</v>
      </c>
      <c r="R117" s="204">
        <f t="shared" si="29"/>
        <v>52761.896571902791</v>
      </c>
      <c r="S117" s="331">
        <f t="shared" si="32"/>
        <v>2.6797181014269533E-2</v>
      </c>
      <c r="T117" s="121"/>
      <c r="U117" s="296"/>
    </row>
    <row r="118" spans="1:21" ht="14">
      <c r="A118" s="30">
        <v>100</v>
      </c>
      <c r="B118" s="31" t="s">
        <v>102</v>
      </c>
      <c r="C118" s="418">
        <f>Vertetie_ienemumi!I106</f>
        <v>15627045.31689509</v>
      </c>
      <c r="D118" s="95">
        <f>Iedzivotaju_skaits_struktura!C105</f>
        <v>18823</v>
      </c>
      <c r="E118" s="95">
        <f>Iedzivotaju_skaits_struktura!D105</f>
        <v>1831</v>
      </c>
      <c r="F118" s="95">
        <f>Iedzivotaju_skaits_struktura!E105</f>
        <v>2406</v>
      </c>
      <c r="G118" s="95">
        <f>Iedzivotaju_skaits_struktura!F105</f>
        <v>3298</v>
      </c>
      <c r="H118" s="37">
        <v>360.84912100000003</v>
      </c>
      <c r="I118" s="37">
        <f t="shared" si="24"/>
        <v>830.21013212001753</v>
      </c>
      <c r="J118" s="37">
        <f t="shared" si="30"/>
        <v>33940.110663919993</v>
      </c>
      <c r="K118" s="37">
        <f t="shared" si="25"/>
        <v>460.43000482928323</v>
      </c>
      <c r="L118" s="420">
        <f t="shared" si="28"/>
        <v>1206687.4171876381</v>
      </c>
      <c r="M118" s="414">
        <f t="shared" si="26"/>
        <v>16833732.734082729</v>
      </c>
      <c r="N118" s="229">
        <f t="shared" si="31"/>
        <v>495.98343684771231</v>
      </c>
      <c r="O118" s="179">
        <f t="shared" si="27"/>
        <v>894.31720416951225</v>
      </c>
      <c r="P118" s="167"/>
      <c r="Q118" s="305">
        <v>15566399.555054938</v>
      </c>
      <c r="R118" s="204">
        <f t="shared" si="29"/>
        <v>1267333.1790277902</v>
      </c>
      <c r="S118" s="331">
        <f t="shared" si="32"/>
        <v>8.1414663329532955E-2</v>
      </c>
      <c r="T118" s="121"/>
      <c r="U118" s="296"/>
    </row>
    <row r="119" spans="1:21" ht="14">
      <c r="A119" s="30">
        <v>101</v>
      </c>
      <c r="B119" s="31" t="s">
        <v>103</v>
      </c>
      <c r="C119" s="418">
        <f>Vertetie_ienemumi!I107</f>
        <v>2097009.2321464899</v>
      </c>
      <c r="D119" s="95">
        <f>Iedzivotaju_skaits_struktura!C106</f>
        <v>3522</v>
      </c>
      <c r="E119" s="95">
        <f>Iedzivotaju_skaits_struktura!D106</f>
        <v>242</v>
      </c>
      <c r="F119" s="95">
        <f>Iedzivotaju_skaits_struktura!E106</f>
        <v>353</v>
      </c>
      <c r="G119" s="95">
        <f>Iedzivotaju_skaits_struktura!F106</f>
        <v>838</v>
      </c>
      <c r="H119" s="37">
        <v>105.383465</v>
      </c>
      <c r="I119" s="37">
        <f t="shared" si="24"/>
        <v>595.40296199502836</v>
      </c>
      <c r="J119" s="37">
        <f t="shared" si="30"/>
        <v>6019.3628667999992</v>
      </c>
      <c r="K119" s="37">
        <f t="shared" si="25"/>
        <v>348.37727489608835</v>
      </c>
      <c r="L119" s="420">
        <f t="shared" si="28"/>
        <v>686937.52611466055</v>
      </c>
      <c r="M119" s="414">
        <f t="shared" si="26"/>
        <v>2783946.7582611507</v>
      </c>
      <c r="N119" s="229">
        <f t="shared" si="31"/>
        <v>462.49857665436718</v>
      </c>
      <c r="O119" s="179">
        <f t="shared" si="27"/>
        <v>790.44484902360898</v>
      </c>
      <c r="P119" s="167"/>
      <c r="Q119" s="305">
        <v>2729125.8272732375</v>
      </c>
      <c r="R119" s="204">
        <f t="shared" si="29"/>
        <v>54820.930987913162</v>
      </c>
      <c r="S119" s="331">
        <f t="shared" si="32"/>
        <v>2.008735927089389E-2</v>
      </c>
      <c r="T119" s="121"/>
      <c r="U119" s="296"/>
    </row>
    <row r="120" spans="1:21" ht="14">
      <c r="A120" s="30">
        <v>102</v>
      </c>
      <c r="B120" s="31" t="s">
        <v>104</v>
      </c>
      <c r="C120" s="418">
        <f>Vertetie_ienemumi!I108</f>
        <v>2122067.8706427673</v>
      </c>
      <c r="D120" s="95">
        <f>Iedzivotaju_skaits_struktura!C107</f>
        <v>5003</v>
      </c>
      <c r="E120" s="95">
        <f>Iedzivotaju_skaits_struktura!D107</f>
        <v>281</v>
      </c>
      <c r="F120" s="95">
        <f>Iedzivotaju_skaits_struktura!E107</f>
        <v>534</v>
      </c>
      <c r="G120" s="95">
        <f>Iedzivotaju_skaits_struktura!F107</f>
        <v>1170</v>
      </c>
      <c r="H120" s="37">
        <v>556.61653000000001</v>
      </c>
      <c r="I120" s="37">
        <f t="shared" si="24"/>
        <v>424.15907868134462</v>
      </c>
      <c r="J120" s="37">
        <f t="shared" si="30"/>
        <v>9113.2371256000006</v>
      </c>
      <c r="K120" s="37">
        <f t="shared" si="25"/>
        <v>232.85555301547734</v>
      </c>
      <c r="L120" s="420">
        <f t="shared" si="28"/>
        <v>1778188.6815045662</v>
      </c>
      <c r="M120" s="414">
        <f t="shared" si="26"/>
        <v>3900256.5521473335</v>
      </c>
      <c r="N120" s="229">
        <f t="shared" si="31"/>
        <v>427.97707317316701</v>
      </c>
      <c r="O120" s="179">
        <f t="shared" si="27"/>
        <v>779.5835602932907</v>
      </c>
      <c r="P120" s="167"/>
      <c r="Q120" s="305">
        <v>3701946.3745473344</v>
      </c>
      <c r="R120" s="204">
        <f t="shared" si="29"/>
        <v>198310.17759999912</v>
      </c>
      <c r="S120" s="331">
        <f t="shared" si="32"/>
        <v>5.3569165389179441E-2</v>
      </c>
      <c r="T120" s="121"/>
      <c r="U120" s="296"/>
    </row>
    <row r="121" spans="1:21" ht="14">
      <c r="A121" s="30">
        <v>103</v>
      </c>
      <c r="B121" s="31" t="s">
        <v>105</v>
      </c>
      <c r="C121" s="418">
        <f>Vertetie_ienemumi!I109</f>
        <v>7801553.8233663663</v>
      </c>
      <c r="D121" s="95">
        <f>Iedzivotaju_skaits_struktura!C108</f>
        <v>12727</v>
      </c>
      <c r="E121" s="95">
        <f>Iedzivotaju_skaits_struktura!D108</f>
        <v>986</v>
      </c>
      <c r="F121" s="95">
        <f>Iedzivotaju_skaits_struktura!E108</f>
        <v>1466</v>
      </c>
      <c r="G121" s="95">
        <f>Iedzivotaju_skaits_struktura!F108</f>
        <v>2521</v>
      </c>
      <c r="H121" s="37">
        <v>946.83319200000005</v>
      </c>
      <c r="I121" s="37">
        <f t="shared" si="24"/>
        <v>612.99236452945445</v>
      </c>
      <c r="J121" s="37">
        <f t="shared" si="30"/>
        <v>23118.126451840002</v>
      </c>
      <c r="K121" s="37">
        <f t="shared" si="25"/>
        <v>337.46479584401749</v>
      </c>
      <c r="L121" s="420">
        <f t="shared" si="28"/>
        <v>2815158.7755968482</v>
      </c>
      <c r="M121" s="414">
        <f t="shared" si="26"/>
        <v>10616712.598963214</v>
      </c>
      <c r="N121" s="229">
        <f t="shared" si="31"/>
        <v>459.23758662191312</v>
      </c>
      <c r="O121" s="179">
        <f t="shared" si="27"/>
        <v>834.18815109320451</v>
      </c>
      <c r="P121" s="167"/>
      <c r="Q121" s="305">
        <v>9997428.2856364828</v>
      </c>
      <c r="R121" s="204">
        <f t="shared" si="29"/>
        <v>619284.31332673132</v>
      </c>
      <c r="S121" s="331">
        <f t="shared" si="32"/>
        <v>6.194436165313344E-2</v>
      </c>
      <c r="T121" s="121"/>
      <c r="U121" s="296"/>
    </row>
    <row r="122" spans="1:21" ht="14">
      <c r="A122" s="30">
        <v>104</v>
      </c>
      <c r="B122" s="31" t="s">
        <v>106</v>
      </c>
      <c r="C122" s="418">
        <f>Vertetie_ienemumi!I110</f>
        <v>11683001.467760844</v>
      </c>
      <c r="D122" s="95">
        <f>Iedzivotaju_skaits_struktura!C109</f>
        <v>11313</v>
      </c>
      <c r="E122" s="95">
        <f>Iedzivotaju_skaits_struktura!D109</f>
        <v>1171</v>
      </c>
      <c r="F122" s="95">
        <f>Iedzivotaju_skaits_struktura!E109</f>
        <v>1577</v>
      </c>
      <c r="G122" s="95">
        <f>Iedzivotaju_skaits_struktura!F109</f>
        <v>1693</v>
      </c>
      <c r="H122" s="37">
        <v>53.418101</v>
      </c>
      <c r="I122" s="37">
        <f t="shared" si="24"/>
        <v>1032.7058665040965</v>
      </c>
      <c r="J122" s="37">
        <f t="shared" si="30"/>
        <v>20528.17551352</v>
      </c>
      <c r="K122" s="37">
        <f t="shared" si="25"/>
        <v>569.12030297414094</v>
      </c>
      <c r="L122" s="420">
        <f t="shared" si="28"/>
        <v>-834610.04348935618</v>
      </c>
      <c r="M122" s="414">
        <f t="shared" si="26"/>
        <v>10848391.424271489</v>
      </c>
      <c r="N122" s="229">
        <f t="shared" si="31"/>
        <v>528.46349726144251</v>
      </c>
      <c r="O122" s="179">
        <f t="shared" si="27"/>
        <v>958.93144384968514</v>
      </c>
      <c r="P122" s="167"/>
      <c r="Q122" s="305">
        <v>9927679.4119550586</v>
      </c>
      <c r="R122" s="204">
        <f t="shared" si="29"/>
        <v>920712.01231642999</v>
      </c>
      <c r="S122" s="331">
        <f t="shared" si="32"/>
        <v>9.2741916223412213E-2</v>
      </c>
      <c r="T122" s="121"/>
      <c r="U122" s="296"/>
    </row>
    <row r="123" spans="1:21" ht="14">
      <c r="A123" s="30">
        <v>105</v>
      </c>
      <c r="B123" s="31" t="s">
        <v>107</v>
      </c>
      <c r="C123" s="418">
        <f>Vertetie_ienemumi!I111</f>
        <v>1549529.351842249</v>
      </c>
      <c r="D123" s="95">
        <f>Iedzivotaju_skaits_struktura!C110</f>
        <v>3308</v>
      </c>
      <c r="E123" s="95">
        <f>Iedzivotaju_skaits_struktura!D110</f>
        <v>141</v>
      </c>
      <c r="F123" s="95">
        <f>Iedzivotaju_skaits_struktura!E110</f>
        <v>328</v>
      </c>
      <c r="G123" s="95">
        <f>Iedzivotaju_skaits_struktura!F110</f>
        <v>885</v>
      </c>
      <c r="H123" s="37">
        <v>375.307141</v>
      </c>
      <c r="I123" s="37">
        <f t="shared" si="24"/>
        <v>468.41878834408982</v>
      </c>
      <c r="J123" s="37">
        <f t="shared" si="30"/>
        <v>5932.5868543199995</v>
      </c>
      <c r="K123" s="37">
        <f t="shared" si="25"/>
        <v>261.18949286244509</v>
      </c>
      <c r="L123" s="420">
        <f t="shared" si="28"/>
        <v>1039713.4190508453</v>
      </c>
      <c r="M123" s="414">
        <f t="shared" si="26"/>
        <v>2589242.7708930941</v>
      </c>
      <c r="N123" s="229">
        <f t="shared" si="31"/>
        <v>436.44414055356907</v>
      </c>
      <c r="O123" s="179">
        <f t="shared" si="27"/>
        <v>782.72151478025819</v>
      </c>
      <c r="P123" s="167"/>
      <c r="Q123" s="305">
        <v>2454425.4424949698</v>
      </c>
      <c r="R123" s="204">
        <f t="shared" si="29"/>
        <v>134817.32839812431</v>
      </c>
      <c r="S123" s="331">
        <f t="shared" si="32"/>
        <v>5.4928263887730866E-2</v>
      </c>
      <c r="T123" s="121"/>
      <c r="U123" s="296"/>
    </row>
    <row r="124" spans="1:21" ht="14">
      <c r="A124" s="30">
        <v>106</v>
      </c>
      <c r="B124" s="31" t="s">
        <v>108</v>
      </c>
      <c r="C124" s="418">
        <f>Vertetie_ienemumi!I112</f>
        <v>15724635.692850204</v>
      </c>
      <c r="D124" s="95">
        <f>Iedzivotaju_skaits_struktura!C111</f>
        <v>30321</v>
      </c>
      <c r="E124" s="95">
        <f>Iedzivotaju_skaits_struktura!D111</f>
        <v>2121</v>
      </c>
      <c r="F124" s="95">
        <f>Iedzivotaju_skaits_struktura!E111</f>
        <v>3344</v>
      </c>
      <c r="G124" s="95">
        <f>Iedzivotaju_skaits_struktura!F111</f>
        <v>6347</v>
      </c>
      <c r="H124" s="37">
        <v>1762.793782</v>
      </c>
      <c r="I124" s="37">
        <f t="shared" si="24"/>
        <v>518.6054448352694</v>
      </c>
      <c r="J124" s="37">
        <f t="shared" si="30"/>
        <v>53561.806548640001</v>
      </c>
      <c r="K124" s="37">
        <f t="shared" si="25"/>
        <v>293.57926302523998</v>
      </c>
      <c r="L124" s="420">
        <f t="shared" ref="L124:L137" si="33">(0.6*($K$16-K124)+$K$9/$J$16*($K$7-K124)/($K$7-$K$5))*J124</f>
        <v>8170529.7465273151</v>
      </c>
      <c r="M124" s="414">
        <f t="shared" si="26"/>
        <v>23895165.43937752</v>
      </c>
      <c r="N124" s="229">
        <f t="shared" si="31"/>
        <v>446.12321687988782</v>
      </c>
      <c r="O124" s="179">
        <f t="shared" si="27"/>
        <v>788.07313213210386</v>
      </c>
      <c r="P124" s="167"/>
      <c r="Q124" s="305">
        <v>22548795.296347886</v>
      </c>
      <c r="R124" s="204">
        <f t="shared" ref="R124:R137" si="34">M124-Q124</f>
        <v>1346370.1430296339</v>
      </c>
      <c r="S124" s="331">
        <f t="shared" si="32"/>
        <v>5.9709182922410786E-2</v>
      </c>
      <c r="T124" s="121"/>
      <c r="U124" s="296"/>
    </row>
    <row r="125" spans="1:21" ht="14">
      <c r="A125" s="30">
        <v>107</v>
      </c>
      <c r="B125" s="31" t="s">
        <v>109</v>
      </c>
      <c r="C125" s="418">
        <f>Vertetie_ienemumi!I113</f>
        <v>2315910.3508052025</v>
      </c>
      <c r="D125" s="95">
        <f>Iedzivotaju_skaits_struktura!C112</f>
        <v>3429</v>
      </c>
      <c r="E125" s="95">
        <f>Iedzivotaju_skaits_struktura!D112</f>
        <v>225</v>
      </c>
      <c r="F125" s="95">
        <f>Iedzivotaju_skaits_struktura!E112</f>
        <v>327</v>
      </c>
      <c r="G125" s="95">
        <f>Iedzivotaju_skaits_struktura!F112</f>
        <v>713</v>
      </c>
      <c r="H125" s="37">
        <v>223.621318</v>
      </c>
      <c r="I125" s="37">
        <f t="shared" si="24"/>
        <v>675.38942863960415</v>
      </c>
      <c r="J125" s="37">
        <f t="shared" si="30"/>
        <v>5889.0444033600006</v>
      </c>
      <c r="K125" s="37">
        <f t="shared" si="25"/>
        <v>393.25741023176141</v>
      </c>
      <c r="L125" s="420">
        <f t="shared" si="33"/>
        <v>486745.74132953322</v>
      </c>
      <c r="M125" s="414">
        <f t="shared" si="26"/>
        <v>2802656.0921347355</v>
      </c>
      <c r="N125" s="229">
        <f t="shared" si="31"/>
        <v>475.91016473499116</v>
      </c>
      <c r="O125" s="179">
        <f t="shared" si="27"/>
        <v>817.33919280686371</v>
      </c>
      <c r="P125" s="167"/>
      <c r="Q125" s="305">
        <v>2719092.8482077089</v>
      </c>
      <c r="R125" s="204">
        <f t="shared" si="34"/>
        <v>83563.243927026633</v>
      </c>
      <c r="S125" s="331">
        <f t="shared" si="32"/>
        <v>3.073203034685168E-2</v>
      </c>
      <c r="T125" s="121"/>
      <c r="U125" s="296"/>
    </row>
    <row r="126" spans="1:21" ht="14">
      <c r="A126" s="30">
        <v>108</v>
      </c>
      <c r="B126" s="31" t="s">
        <v>110</v>
      </c>
      <c r="C126" s="418">
        <f>Vertetie_ienemumi!I114</f>
        <v>18042512.879590124</v>
      </c>
      <c r="D126" s="95">
        <f>Iedzivotaju_skaits_struktura!C113</f>
        <v>30231</v>
      </c>
      <c r="E126" s="95">
        <f>Iedzivotaju_skaits_struktura!D113</f>
        <v>2415</v>
      </c>
      <c r="F126" s="95">
        <f>Iedzivotaju_skaits_struktura!E113</f>
        <v>3617</v>
      </c>
      <c r="G126" s="95">
        <f>Iedzivotaju_skaits_struktura!F113</f>
        <v>5930</v>
      </c>
      <c r="H126" s="37">
        <v>1194.359336</v>
      </c>
      <c r="I126" s="37">
        <f t="shared" si="24"/>
        <v>596.82156989812188</v>
      </c>
      <c r="J126" s="37">
        <f t="shared" si="30"/>
        <v>53877.146190719992</v>
      </c>
      <c r="K126" s="37">
        <f t="shared" si="25"/>
        <v>334.88249016978995</v>
      </c>
      <c r="L126" s="420">
        <f t="shared" si="33"/>
        <v>6658322.134473714</v>
      </c>
      <c r="M126" s="414">
        <f t="shared" si="26"/>
        <v>24700835.014063839</v>
      </c>
      <c r="N126" s="229">
        <f t="shared" si="31"/>
        <v>458.4659129239181</v>
      </c>
      <c r="O126" s="179">
        <f t="shared" si="27"/>
        <v>817.06973021282261</v>
      </c>
      <c r="P126" s="167"/>
      <c r="Q126" s="305">
        <v>23344731.121148787</v>
      </c>
      <c r="R126" s="204">
        <f t="shared" si="34"/>
        <v>1356103.8929150514</v>
      </c>
      <c r="S126" s="331">
        <f t="shared" si="32"/>
        <v>5.8090362483828706E-2</v>
      </c>
      <c r="T126" s="121"/>
      <c r="U126" s="296"/>
    </row>
    <row r="127" spans="1:21" ht="14">
      <c r="A127" s="30">
        <v>109</v>
      </c>
      <c r="B127" s="31" t="s">
        <v>111</v>
      </c>
      <c r="C127" s="418">
        <f>Vertetie_ienemumi!I115</f>
        <v>1178758.0225268789</v>
      </c>
      <c r="D127" s="95">
        <f>Iedzivotaju_skaits_struktura!C114</f>
        <v>2474</v>
      </c>
      <c r="E127" s="95">
        <f>Iedzivotaju_skaits_struktura!D114</f>
        <v>176</v>
      </c>
      <c r="F127" s="95">
        <f>Iedzivotaju_skaits_struktura!E114</f>
        <v>285</v>
      </c>
      <c r="G127" s="95">
        <f>Iedzivotaju_skaits_struktura!F114</f>
        <v>590</v>
      </c>
      <c r="H127" s="37">
        <v>306.83914499999997</v>
      </c>
      <c r="I127" s="37">
        <f t="shared" si="24"/>
        <v>476.45837612242474</v>
      </c>
      <c r="J127" s="37">
        <f t="shared" si="30"/>
        <v>4717.9355003999999</v>
      </c>
      <c r="K127" s="37">
        <f t="shared" si="25"/>
        <v>249.84615038228912</v>
      </c>
      <c r="L127" s="420">
        <f t="shared" si="33"/>
        <v>864364.68149978027</v>
      </c>
      <c r="M127" s="414">
        <f t="shared" si="26"/>
        <v>2043122.704026659</v>
      </c>
      <c r="N127" s="229">
        <f t="shared" si="31"/>
        <v>433.05439505339513</v>
      </c>
      <c r="O127" s="179">
        <f t="shared" si="27"/>
        <v>825.83779467528655</v>
      </c>
      <c r="P127" s="167"/>
      <c r="Q127" s="305">
        <v>1940592.8124724538</v>
      </c>
      <c r="R127" s="204">
        <f t="shared" si="34"/>
        <v>102529.89155420521</v>
      </c>
      <c r="S127" s="331">
        <f t="shared" si="32"/>
        <v>5.2834314800730864E-2</v>
      </c>
      <c r="T127" s="121"/>
      <c r="U127" s="296"/>
    </row>
    <row r="128" spans="1:21" ht="14">
      <c r="A128" s="30">
        <v>110</v>
      </c>
      <c r="B128" s="31" t="s">
        <v>112</v>
      </c>
      <c r="C128" s="418">
        <f>Vertetie_ienemumi!I116</f>
        <v>4475185.1442875145</v>
      </c>
      <c r="D128" s="95">
        <f>Iedzivotaju_skaits_struktura!C115</f>
        <v>8796</v>
      </c>
      <c r="E128" s="95">
        <f>Iedzivotaju_skaits_struktura!D115</f>
        <v>526</v>
      </c>
      <c r="F128" s="95">
        <f>Iedzivotaju_skaits_struktura!E115</f>
        <v>828</v>
      </c>
      <c r="G128" s="95">
        <f>Iedzivotaju_skaits_struktura!F115</f>
        <v>2198</v>
      </c>
      <c r="H128" s="37">
        <v>908.40660100000002</v>
      </c>
      <c r="I128" s="37">
        <f t="shared" si="24"/>
        <v>508.77502777256871</v>
      </c>
      <c r="J128" s="37">
        <f t="shared" si="30"/>
        <v>15733.41803352</v>
      </c>
      <c r="K128" s="37">
        <f t="shared" si="25"/>
        <v>284.43820247788153</v>
      </c>
      <c r="L128" s="420">
        <f t="shared" si="33"/>
        <v>2500879.9694102718</v>
      </c>
      <c r="M128" s="414">
        <f t="shared" si="26"/>
        <v>6976065.1136977859</v>
      </c>
      <c r="N128" s="229">
        <f t="shared" si="31"/>
        <v>443.39158209839081</v>
      </c>
      <c r="O128" s="179">
        <f t="shared" si="27"/>
        <v>793.09516981557363</v>
      </c>
      <c r="P128" s="167"/>
      <c r="Q128" s="305">
        <v>6558759.2151403325</v>
      </c>
      <c r="R128" s="204">
        <f t="shared" si="34"/>
        <v>417305.89855745342</v>
      </c>
      <c r="S128" s="331">
        <f t="shared" si="32"/>
        <v>6.3625738477201432E-2</v>
      </c>
      <c r="T128" s="121"/>
      <c r="U128" s="296"/>
    </row>
    <row r="129" spans="1:21" ht="14">
      <c r="A129" s="30">
        <v>111</v>
      </c>
      <c r="B129" s="31" t="s">
        <v>113</v>
      </c>
      <c r="C129" s="418">
        <f>Vertetie_ienemumi!I117</f>
        <v>1315711.7909658859</v>
      </c>
      <c r="D129" s="95">
        <f>Iedzivotaju_skaits_struktura!C116</f>
        <v>3254</v>
      </c>
      <c r="E129" s="95">
        <f>Iedzivotaju_skaits_struktura!D116</f>
        <v>166</v>
      </c>
      <c r="F129" s="95">
        <f>Iedzivotaju_skaits_struktura!E116</f>
        <v>337</v>
      </c>
      <c r="G129" s="95">
        <f>Iedzivotaju_skaits_struktura!F116</f>
        <v>759</v>
      </c>
      <c r="H129" s="37">
        <v>277.91551199999998</v>
      </c>
      <c r="I129" s="37">
        <f t="shared" si="24"/>
        <v>404.33675198705771</v>
      </c>
      <c r="J129" s="37">
        <f t="shared" si="30"/>
        <v>5725.1515782399993</v>
      </c>
      <c r="K129" s="37">
        <f t="shared" si="25"/>
        <v>229.81256880020567</v>
      </c>
      <c r="L129" s="420">
        <f t="shared" si="33"/>
        <v>1129315.722187185</v>
      </c>
      <c r="M129" s="414">
        <f t="shared" si="26"/>
        <v>2445027.5131530706</v>
      </c>
      <c r="N129" s="229">
        <f t="shared" si="31"/>
        <v>427.0677343192213</v>
      </c>
      <c r="O129" s="179">
        <f t="shared" si="27"/>
        <v>751.39136851661669</v>
      </c>
      <c r="P129" s="167"/>
      <c r="Q129" s="305">
        <v>2322442.9020267371</v>
      </c>
      <c r="R129" s="204">
        <f t="shared" si="34"/>
        <v>122584.61112633348</v>
      </c>
      <c r="S129" s="331">
        <f t="shared" si="32"/>
        <v>5.2782615675656341E-2</v>
      </c>
      <c r="T129" s="121"/>
      <c r="U129" s="296"/>
    </row>
    <row r="130" spans="1:21" ht="14">
      <c r="A130" s="30">
        <v>112</v>
      </c>
      <c r="B130" s="31" t="s">
        <v>114</v>
      </c>
      <c r="C130" s="418">
        <f>Vertetie_ienemumi!I118</f>
        <v>671489.55372539605</v>
      </c>
      <c r="D130" s="95">
        <f>Iedzivotaju_skaits_struktura!C117</f>
        <v>1938</v>
      </c>
      <c r="E130" s="95">
        <f>Iedzivotaju_skaits_struktura!D117</f>
        <v>122</v>
      </c>
      <c r="F130" s="95">
        <f>Iedzivotaju_skaits_struktura!E117</f>
        <v>153</v>
      </c>
      <c r="G130" s="95">
        <f>Iedzivotaju_skaits_struktura!F117</f>
        <v>442</v>
      </c>
      <c r="H130" s="37">
        <v>287.67177199999998</v>
      </c>
      <c r="I130" s="37">
        <f t="shared" si="24"/>
        <v>346.48583783560167</v>
      </c>
      <c r="J130" s="37">
        <f t="shared" si="30"/>
        <v>3486.6010934400001</v>
      </c>
      <c r="K130" s="37">
        <f t="shared" si="25"/>
        <v>192.59144815528106</v>
      </c>
      <c r="L130" s="420">
        <f t="shared" si="33"/>
        <v>778744.38721706474</v>
      </c>
      <c r="M130" s="414">
        <f t="shared" si="26"/>
        <v>1450233.9409424607</v>
      </c>
      <c r="N130" s="229">
        <f t="shared" si="31"/>
        <v>415.94489936662359</v>
      </c>
      <c r="O130" s="179">
        <f t="shared" si="27"/>
        <v>748.31472700849361</v>
      </c>
      <c r="P130" s="167"/>
      <c r="Q130" s="305">
        <v>1393494.7282556652</v>
      </c>
      <c r="R130" s="204">
        <f t="shared" si="34"/>
        <v>56739.212686795508</v>
      </c>
      <c r="S130" s="331">
        <f t="shared" si="32"/>
        <v>4.0717206557228991E-2</v>
      </c>
      <c r="T130" s="121"/>
      <c r="U130" s="296"/>
    </row>
    <row r="131" spans="1:21" ht="14">
      <c r="A131" s="30">
        <v>113</v>
      </c>
      <c r="B131" s="31" t="s">
        <v>115</v>
      </c>
      <c r="C131" s="418">
        <f>Vertetie_ienemumi!I119</f>
        <v>2009490.740799644</v>
      </c>
      <c r="D131" s="95">
        <f>Iedzivotaju_skaits_struktura!C118</f>
        <v>3892</v>
      </c>
      <c r="E131" s="95">
        <f>Iedzivotaju_skaits_struktura!D118</f>
        <v>208</v>
      </c>
      <c r="F131" s="95">
        <f>Iedzivotaju_skaits_struktura!E118</f>
        <v>362</v>
      </c>
      <c r="G131" s="95">
        <f>Iedzivotaju_skaits_struktura!F118</f>
        <v>801</v>
      </c>
      <c r="H131" s="37">
        <v>541.90888700000005</v>
      </c>
      <c r="I131" s="37">
        <f t="shared" si="24"/>
        <v>516.31313997935354</v>
      </c>
      <c r="J131" s="37">
        <f t="shared" si="30"/>
        <v>6975.2815082400002</v>
      </c>
      <c r="K131" s="37">
        <f t="shared" si="25"/>
        <v>288.08740384539374</v>
      </c>
      <c r="L131" s="420">
        <f t="shared" si="33"/>
        <v>1090896.875807398</v>
      </c>
      <c r="M131" s="414">
        <f t="shared" si="26"/>
        <v>3100387.616607042</v>
      </c>
      <c r="N131" s="229">
        <f t="shared" si="31"/>
        <v>444.48207759708475</v>
      </c>
      <c r="O131" s="179">
        <f t="shared" si="27"/>
        <v>796.60524578803756</v>
      </c>
      <c r="P131" s="167"/>
      <c r="Q131" s="305">
        <v>2934418.4544058624</v>
      </c>
      <c r="R131" s="204">
        <f t="shared" si="34"/>
        <v>165969.16220117966</v>
      </c>
      <c r="S131" s="331">
        <f t="shared" si="32"/>
        <v>5.6559473292565388E-2</v>
      </c>
      <c r="T131" s="121"/>
      <c r="U131" s="296"/>
    </row>
    <row r="132" spans="1:21" ht="14">
      <c r="A132" s="30">
        <v>114</v>
      </c>
      <c r="B132" s="31" t="s">
        <v>116</v>
      </c>
      <c r="C132" s="418">
        <f>Vertetie_ienemumi!I120</f>
        <v>4945334.0871257512</v>
      </c>
      <c r="D132" s="95">
        <f>Iedzivotaju_skaits_struktura!C119</f>
        <v>8430</v>
      </c>
      <c r="E132" s="95">
        <f>Iedzivotaju_skaits_struktura!D119</f>
        <v>563</v>
      </c>
      <c r="F132" s="95">
        <f>Iedzivotaju_skaits_struktura!E119</f>
        <v>917</v>
      </c>
      <c r="G132" s="95">
        <f>Iedzivotaju_skaits_struktura!F119</f>
        <v>1741</v>
      </c>
      <c r="H132" s="37">
        <v>844.18773599999997</v>
      </c>
      <c r="I132" s="37">
        <f t="shared" si="24"/>
        <v>586.63512302796573</v>
      </c>
      <c r="J132" s="37">
        <f t="shared" si="30"/>
        <v>15308.34535872</v>
      </c>
      <c r="K132" s="37">
        <f t="shared" si="25"/>
        <v>323.04824402911515</v>
      </c>
      <c r="L132" s="420">
        <f t="shared" si="33"/>
        <v>2018883.3543631069</v>
      </c>
      <c r="M132" s="414">
        <f t="shared" si="26"/>
        <v>6964217.4414888583</v>
      </c>
      <c r="N132" s="229">
        <f t="shared" si="31"/>
        <v>454.92947005679315</v>
      </c>
      <c r="O132" s="179">
        <f t="shared" si="27"/>
        <v>826.12306541979342</v>
      </c>
      <c r="P132" s="167"/>
      <c r="Q132" s="305">
        <v>6543867.2560233921</v>
      </c>
      <c r="R132" s="204">
        <f t="shared" si="34"/>
        <v>420350.18546546623</v>
      </c>
      <c r="S132" s="331">
        <f t="shared" si="32"/>
        <v>6.4235744555873886E-2</v>
      </c>
      <c r="T132" s="121"/>
      <c r="U132" s="296"/>
    </row>
    <row r="133" spans="1:21" ht="14">
      <c r="A133" s="30">
        <v>115</v>
      </c>
      <c r="B133" s="31" t="s">
        <v>117</v>
      </c>
      <c r="C133" s="418">
        <f>Vertetie_ienemumi!I121</f>
        <v>7023484.4994763909</v>
      </c>
      <c r="D133" s="95">
        <f>Iedzivotaju_skaits_struktura!C120</f>
        <v>11760</v>
      </c>
      <c r="E133" s="95">
        <f>Iedzivotaju_skaits_struktura!D120</f>
        <v>824</v>
      </c>
      <c r="F133" s="95">
        <f>Iedzivotaju_skaits_struktura!E120</f>
        <v>1309</v>
      </c>
      <c r="G133" s="95">
        <f>Iedzivotaju_skaits_struktura!F120</f>
        <v>2404</v>
      </c>
      <c r="H133" s="37">
        <v>2457.6375899999998</v>
      </c>
      <c r="I133" s="37">
        <f t="shared" si="24"/>
        <v>597.23507648608768</v>
      </c>
      <c r="J133" s="37">
        <f t="shared" si="30"/>
        <v>23470.069136799997</v>
      </c>
      <c r="K133" s="37">
        <f t="shared" si="25"/>
        <v>299.25282531289554</v>
      </c>
      <c r="L133" s="420">
        <f t="shared" si="33"/>
        <v>3486850.2878825068</v>
      </c>
      <c r="M133" s="414">
        <f t="shared" si="26"/>
        <v>10510334.787358899</v>
      </c>
      <c r="N133" s="229">
        <f t="shared" si="31"/>
        <v>447.81865473413427</v>
      </c>
      <c r="O133" s="179">
        <f t="shared" si="27"/>
        <v>893.73595130602882</v>
      </c>
      <c r="P133" s="167"/>
      <c r="Q133" s="305">
        <v>9932836.8852865603</v>
      </c>
      <c r="R133" s="204">
        <f t="shared" si="34"/>
        <v>577497.90207233839</v>
      </c>
      <c r="S133" s="331">
        <f t="shared" si="32"/>
        <v>5.8140278426174641E-2</v>
      </c>
      <c r="T133" s="121"/>
      <c r="U133" s="296"/>
    </row>
    <row r="134" spans="1:21" ht="14">
      <c r="A134" s="30">
        <v>116</v>
      </c>
      <c r="B134" s="31" t="s">
        <v>118</v>
      </c>
      <c r="C134" s="418">
        <f>Vertetie_ienemumi!I122</f>
        <v>1843733.8849008002</v>
      </c>
      <c r="D134" s="95">
        <f>Iedzivotaju_skaits_struktura!C121</f>
        <v>3825</v>
      </c>
      <c r="E134" s="95">
        <f>Iedzivotaju_skaits_struktura!D121</f>
        <v>215</v>
      </c>
      <c r="F134" s="95">
        <f>Iedzivotaju_skaits_struktura!E121</f>
        <v>393</v>
      </c>
      <c r="G134" s="95">
        <f>Iedzivotaju_skaits_struktura!F121</f>
        <v>901</v>
      </c>
      <c r="H134" s="37">
        <v>650.75985900000001</v>
      </c>
      <c r="I134" s="37">
        <f t="shared" si="24"/>
        <v>482.02193069301967</v>
      </c>
      <c r="J134" s="37">
        <f t="shared" si="30"/>
        <v>7265.1749856800006</v>
      </c>
      <c r="K134" s="37">
        <f t="shared" si="25"/>
        <v>253.77694116588876</v>
      </c>
      <c r="L134" s="420">
        <f t="shared" si="33"/>
        <v>1311016.062040973</v>
      </c>
      <c r="M134" s="414">
        <f t="shared" si="26"/>
        <v>3154749.9469417734</v>
      </c>
      <c r="N134" s="229">
        <f t="shared" si="31"/>
        <v>434.22903827642597</v>
      </c>
      <c r="O134" s="179">
        <f t="shared" si="27"/>
        <v>824.77122795863352</v>
      </c>
      <c r="P134" s="167"/>
      <c r="Q134" s="305">
        <v>3000651.3749183505</v>
      </c>
      <c r="R134" s="204">
        <f t="shared" si="34"/>
        <v>154098.57202342292</v>
      </c>
      <c r="S134" s="331">
        <f t="shared" si="32"/>
        <v>5.1355040212765823E-2</v>
      </c>
      <c r="T134" s="121"/>
      <c r="U134" s="296"/>
    </row>
    <row r="135" spans="1:21" ht="14">
      <c r="A135" s="30">
        <v>117</v>
      </c>
      <c r="B135" s="31" t="s">
        <v>119</v>
      </c>
      <c r="C135" s="418">
        <f>Vertetie_ienemumi!I123</f>
        <v>1914041.1779517385</v>
      </c>
      <c r="D135" s="95">
        <f>Iedzivotaju_skaits_struktura!C122</f>
        <v>4996</v>
      </c>
      <c r="E135" s="95">
        <f>Iedzivotaju_skaits_struktura!D122</f>
        <v>226</v>
      </c>
      <c r="F135" s="95">
        <f>Iedzivotaju_skaits_struktura!E122</f>
        <v>482</v>
      </c>
      <c r="G135" s="95">
        <f>Iedzivotaju_skaits_struktura!F122</f>
        <v>1149</v>
      </c>
      <c r="H135" s="37">
        <v>640.47712100000001</v>
      </c>
      <c r="I135" s="37">
        <f t="shared" si="24"/>
        <v>383.11472737224551</v>
      </c>
      <c r="J135" s="37">
        <f t="shared" si="30"/>
        <v>8919.94522392</v>
      </c>
      <c r="K135" s="37">
        <f t="shared" si="25"/>
        <v>214.5799250895607</v>
      </c>
      <c r="L135" s="420">
        <f t="shared" si="33"/>
        <v>1854776.1145230823</v>
      </c>
      <c r="M135" s="414">
        <f t="shared" si="26"/>
        <v>3768817.2924748207</v>
      </c>
      <c r="N135" s="229">
        <f t="shared" si="31"/>
        <v>422.51574397208674</v>
      </c>
      <c r="O135" s="179">
        <f t="shared" si="27"/>
        <v>754.36695205660942</v>
      </c>
      <c r="P135" s="167"/>
      <c r="Q135" s="305">
        <v>3645786.0664824583</v>
      </c>
      <c r="R135" s="204">
        <f t="shared" si="34"/>
        <v>123031.22599236248</v>
      </c>
      <c r="S135" s="331">
        <f t="shared" si="32"/>
        <v>3.3746145206777323E-2</v>
      </c>
      <c r="T135" s="121"/>
      <c r="U135" s="296"/>
    </row>
    <row r="136" spans="1:21" ht="14">
      <c r="A136" s="30">
        <v>118</v>
      </c>
      <c r="B136" s="31" t="s">
        <v>120</v>
      </c>
      <c r="C136" s="418">
        <f>Vertetie_ienemumi!I124</f>
        <v>2092484.6054807168</v>
      </c>
      <c r="D136" s="95">
        <f>Iedzivotaju_skaits_struktura!C123</f>
        <v>5890</v>
      </c>
      <c r="E136" s="95">
        <f>Iedzivotaju_skaits_struktura!D123</f>
        <v>308</v>
      </c>
      <c r="F136" s="95">
        <f>Iedzivotaju_skaits_struktura!E123</f>
        <v>584</v>
      </c>
      <c r="G136" s="95">
        <f>Iedzivotaju_skaits_struktura!F123</f>
        <v>1370</v>
      </c>
      <c r="H136" s="37">
        <v>286.80877099999998</v>
      </c>
      <c r="I136" s="37">
        <f t="shared" si="24"/>
        <v>355.26054422423033</v>
      </c>
      <c r="J136" s="37">
        <f t="shared" si="30"/>
        <v>9964.3093319199979</v>
      </c>
      <c r="K136" s="37">
        <f t="shared" si="25"/>
        <v>209.99795728717316</v>
      </c>
      <c r="L136" s="420">
        <f t="shared" si="33"/>
        <v>2103949.4811650491</v>
      </c>
      <c r="M136" s="414">
        <f t="shared" si="26"/>
        <v>4196434.0866457662</v>
      </c>
      <c r="N136" s="229">
        <f t="shared" si="31"/>
        <v>421.14650869004743</v>
      </c>
      <c r="O136" s="179">
        <f t="shared" si="27"/>
        <v>712.46758686685337</v>
      </c>
      <c r="P136" s="167"/>
      <c r="Q136" s="305">
        <v>4036223.1789921615</v>
      </c>
      <c r="R136" s="204">
        <f t="shared" si="34"/>
        <v>160210.90765360463</v>
      </c>
      <c r="S136" s="331">
        <f t="shared" si="32"/>
        <v>3.9693272782207467E-2</v>
      </c>
      <c r="T136" s="121"/>
      <c r="U136" s="296"/>
    </row>
    <row r="137" spans="1:21" ht="14">
      <c r="A137" s="45">
        <v>119</v>
      </c>
      <c r="B137" s="33" t="s">
        <v>121</v>
      </c>
      <c r="C137" s="421">
        <f>Vertetie_ienemumi!I125</f>
        <v>835968.80751347868</v>
      </c>
      <c r="D137" s="96">
        <f>Iedzivotaju_skaits_struktura!C124</f>
        <v>2914</v>
      </c>
      <c r="E137" s="96">
        <f>Iedzivotaju_skaits_struktura!D124</f>
        <v>117</v>
      </c>
      <c r="F137" s="96">
        <f>Iedzivotaju_skaits_struktura!E124</f>
        <v>270</v>
      </c>
      <c r="G137" s="96">
        <f>Iedzivotaju_skaits_struktura!F124</f>
        <v>681</v>
      </c>
      <c r="H137" s="39">
        <v>309.076301</v>
      </c>
      <c r="I137" s="39">
        <f t="shared" si="24"/>
        <v>286.88016730043881</v>
      </c>
      <c r="J137" s="39">
        <f t="shared" si="30"/>
        <v>5041.7159775199989</v>
      </c>
      <c r="K137" s="39">
        <f t="shared" si="25"/>
        <v>165.81037314297276</v>
      </c>
      <c r="L137" s="423">
        <f t="shared" si="33"/>
        <v>1220758.2694648933</v>
      </c>
      <c r="M137" s="415">
        <f t="shared" si="26"/>
        <v>2056727.0769783719</v>
      </c>
      <c r="N137" s="231">
        <f t="shared" si="31"/>
        <v>407.94187656522217</v>
      </c>
      <c r="O137" s="181">
        <f t="shared" si="27"/>
        <v>705.8088802259341</v>
      </c>
      <c r="P137" s="167"/>
      <c r="Q137" s="306">
        <v>2022774.1284378609</v>
      </c>
      <c r="R137" s="307">
        <f t="shared" si="34"/>
        <v>33952.948540511075</v>
      </c>
      <c r="S137" s="332">
        <f t="shared" si="32"/>
        <v>1.6785338542337547E-2</v>
      </c>
      <c r="T137" s="121"/>
      <c r="U137" s="296"/>
    </row>
    <row r="138" spans="1:21" ht="13.5">
      <c r="A138" s="35"/>
      <c r="B138" s="68" t="s">
        <v>124</v>
      </c>
      <c r="C138" s="54">
        <f>SUM(C28:C137)</f>
        <v>635893388.96333468</v>
      </c>
      <c r="D138" s="54">
        <f t="shared" ref="D138:L138" si="35">SUM(D28:D137)</f>
        <v>995171</v>
      </c>
      <c r="E138" s="54">
        <f t="shared" si="35"/>
        <v>71342</v>
      </c>
      <c r="F138" s="54">
        <f t="shared" si="35"/>
        <v>109976</v>
      </c>
      <c r="G138" s="54">
        <f t="shared" si="35"/>
        <v>202577</v>
      </c>
      <c r="H138" s="54">
        <f>SUM(H28:H137)</f>
        <v>63844.482128000011</v>
      </c>
      <c r="I138" s="54">
        <f t="shared" si="24"/>
        <v>638.97901864436835</v>
      </c>
      <c r="J138" s="54">
        <f t="shared" si="35"/>
        <v>1767583.6328345598</v>
      </c>
      <c r="K138" s="62">
        <f t="shared" si="25"/>
        <v>359.75292888608249</v>
      </c>
      <c r="L138" s="184">
        <f t="shared" si="35"/>
        <v>187620251.24485326</v>
      </c>
      <c r="M138" s="191">
        <f t="shared" ref="M138" si="36">SUM(M28:M137)</f>
        <v>823513640.20818794</v>
      </c>
      <c r="N138" s="316">
        <f t="shared" si="31"/>
        <v>465.8979778442349</v>
      </c>
      <c r="O138" s="187">
        <f t="shared" si="27"/>
        <v>827.50968447451532</v>
      </c>
      <c r="P138" s="168"/>
      <c r="Q138" s="54">
        <f t="shared" ref="Q138:R138" si="37">SUM(Q28:Q137)</f>
        <v>778217237.46147096</v>
      </c>
      <c r="R138" s="54">
        <f t="shared" si="37"/>
        <v>45296402.746716678</v>
      </c>
      <c r="S138" s="335">
        <f t="shared" si="32"/>
        <v>5.8205344942593218E-2</v>
      </c>
    </row>
    <row r="139" spans="1:21" ht="13.5">
      <c r="A139" s="35"/>
      <c r="B139" s="69" t="s">
        <v>132</v>
      </c>
      <c r="C139" s="70">
        <f>C27+C138</f>
        <v>1579963392.0000014</v>
      </c>
      <c r="D139" s="70">
        <f t="shared" ref="D139:L139" si="38">D27+D138</f>
        <v>2095549</v>
      </c>
      <c r="E139" s="70">
        <f t="shared" si="38"/>
        <v>151683</v>
      </c>
      <c r="F139" s="70">
        <f t="shared" si="38"/>
        <v>223819</v>
      </c>
      <c r="G139" s="70">
        <f t="shared" si="38"/>
        <v>440369</v>
      </c>
      <c r="H139" s="70">
        <f>H27+H138</f>
        <v>64570.687011000009</v>
      </c>
      <c r="I139" s="54">
        <f t="shared" si="24"/>
        <v>753.96155947677744</v>
      </c>
      <c r="J139" s="70">
        <f t="shared" si="38"/>
        <v>3604157.6642567194</v>
      </c>
      <c r="K139" s="62">
        <f t="shared" si="25"/>
        <v>438.37244071447554</v>
      </c>
      <c r="L139" s="185">
        <f t="shared" si="38"/>
        <v>183882344.00000033</v>
      </c>
      <c r="M139" s="192">
        <f t="shared" ref="M139" si="39">M27+M138</f>
        <v>1763845736.0000014</v>
      </c>
      <c r="N139" s="316">
        <f t="shared" si="31"/>
        <v>489.39194683198104</v>
      </c>
      <c r="O139" s="187">
        <f t="shared" si="27"/>
        <v>841.71056653888854</v>
      </c>
      <c r="P139" s="169"/>
      <c r="Q139" s="62">
        <f t="shared" ref="Q139:R139" si="40">Q27+Q138</f>
        <v>1679452737.2519994</v>
      </c>
      <c r="R139" s="70">
        <f t="shared" si="40"/>
        <v>84392998.748001829</v>
      </c>
      <c r="S139" s="335">
        <f t="shared" si="32"/>
        <v>5.0250296942615957E-2</v>
      </c>
    </row>
    <row r="141" spans="1:21" ht="13">
      <c r="L141" s="170"/>
      <c r="Q141" s="216"/>
    </row>
    <row r="142" spans="1:21" ht="15.5">
      <c r="B142" s="3"/>
      <c r="R142" s="121"/>
    </row>
    <row r="143" spans="1:21">
      <c r="Q143" s="425"/>
    </row>
  </sheetData>
  <sheetProtection formatCells="0" formatColumns="0" formatRows="0" insertColumns="0" insertRows="0" insertHyperlinks="0" deleteColumns="0" deleteRows="0"/>
  <mergeCells count="22">
    <mergeCell ref="N7:P7"/>
    <mergeCell ref="E7:F7"/>
    <mergeCell ref="B8:D8"/>
    <mergeCell ref="E8:F8"/>
    <mergeCell ref="B9:D9"/>
    <mergeCell ref="E9:F9"/>
    <mergeCell ref="H5:J6"/>
    <mergeCell ref="H7:J8"/>
    <mergeCell ref="R14:S14"/>
    <mergeCell ref="H4:J4"/>
    <mergeCell ref="K5:K6"/>
    <mergeCell ref="K7:K8"/>
    <mergeCell ref="Q13:S13"/>
    <mergeCell ref="H9:J9"/>
    <mergeCell ref="D13:H13"/>
    <mergeCell ref="B4:D4"/>
    <mergeCell ref="E4:F4"/>
    <mergeCell ref="B5:D5"/>
    <mergeCell ref="E5:F5"/>
    <mergeCell ref="B6:D6"/>
    <mergeCell ref="E6:F6"/>
    <mergeCell ref="B7:D7"/>
  </mergeCells>
  <pageMargins left="0.7" right="0.7" top="0.75" bottom="0.75" header="0.3" footer="0.3"/>
  <pageSetup scale="50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L137"/>
  <sheetViews>
    <sheetView zoomScaleNormal="100" workbookViewId="0">
      <selection activeCell="AI19" sqref="AI19"/>
    </sheetView>
  </sheetViews>
  <sheetFormatPr defaultRowHeight="12.5"/>
  <cols>
    <col min="1" max="1" width="6.90625" customWidth="1"/>
    <col min="2" max="2" width="18" customWidth="1"/>
    <col min="3" max="11" width="12.6328125" customWidth="1"/>
    <col min="12" max="21" width="14.6328125" customWidth="1"/>
    <col min="22" max="22" width="16.6328125" customWidth="1"/>
    <col min="23" max="23" width="14.6328125" customWidth="1"/>
    <col min="24" max="24" width="10.90625" customWidth="1"/>
    <col min="25" max="26" width="14.6328125" customWidth="1"/>
    <col min="27" max="28" width="12.6328125" customWidth="1"/>
    <col min="29" max="29" width="9" style="19" customWidth="1"/>
    <col min="30" max="30" width="14.6328125" customWidth="1"/>
    <col min="31" max="32" width="12.6328125" customWidth="1"/>
    <col min="33" max="33" width="14.6328125" customWidth="1"/>
  </cols>
  <sheetData>
    <row r="2" spans="1:38" ht="20">
      <c r="B2" s="117" t="s">
        <v>242</v>
      </c>
    </row>
    <row r="4" spans="1:38" ht="38.25" customHeight="1">
      <c r="B4" s="473" t="s">
        <v>181</v>
      </c>
      <c r="C4" s="474"/>
      <c r="D4" s="464"/>
      <c r="E4" s="475" t="s">
        <v>186</v>
      </c>
      <c r="F4" s="476"/>
      <c r="H4" s="460"/>
      <c r="I4" s="464"/>
      <c r="J4" s="464"/>
      <c r="K4" s="119" t="s">
        <v>191</v>
      </c>
    </row>
    <row r="5" spans="1:38" ht="15.5">
      <c r="B5" s="477" t="s">
        <v>125</v>
      </c>
      <c r="C5" s="478"/>
      <c r="D5" s="479"/>
      <c r="E5" s="480">
        <v>1</v>
      </c>
      <c r="F5" s="481"/>
      <c r="H5" s="499" t="s">
        <v>192</v>
      </c>
      <c r="I5" s="500"/>
      <c r="J5" s="501"/>
      <c r="K5" s="505">
        <f>K15</f>
        <v>438.37244071447554</v>
      </c>
    </row>
    <row r="6" spans="1:38" ht="15.5">
      <c r="B6" s="482" t="s">
        <v>182</v>
      </c>
      <c r="C6" s="483"/>
      <c r="D6" s="484"/>
      <c r="E6" s="485">
        <v>2.34</v>
      </c>
      <c r="F6" s="486"/>
      <c r="H6" s="502"/>
      <c r="I6" s="503"/>
      <c r="J6" s="504"/>
      <c r="K6" s="506"/>
    </row>
    <row r="7" spans="1:38" ht="15.5">
      <c r="B7" s="487" t="s">
        <v>183</v>
      </c>
      <c r="C7" s="488"/>
      <c r="D7" s="484"/>
      <c r="E7" s="485">
        <v>3.26</v>
      </c>
      <c r="F7" s="486"/>
      <c r="H7" s="507" t="s">
        <v>193</v>
      </c>
      <c r="I7" s="508"/>
      <c r="J7" s="504"/>
      <c r="K7" s="512">
        <f>MAX(K16:K24,K26:K135)</f>
        <v>942.67360985868402</v>
      </c>
    </row>
    <row r="8" spans="1:38" ht="15.5">
      <c r="B8" s="482" t="s">
        <v>184</v>
      </c>
      <c r="C8" s="483"/>
      <c r="D8" s="484"/>
      <c r="E8" s="485">
        <v>0.74</v>
      </c>
      <c r="F8" s="486"/>
      <c r="H8" s="502"/>
      <c r="I8" s="503"/>
      <c r="J8" s="504"/>
      <c r="K8" s="506"/>
    </row>
    <row r="9" spans="1:38" ht="18.5">
      <c r="B9" s="492" t="s">
        <v>185</v>
      </c>
      <c r="C9" s="493"/>
      <c r="D9" s="494"/>
      <c r="E9" s="495">
        <v>1.52</v>
      </c>
      <c r="F9" s="496"/>
      <c r="H9" s="525" t="s">
        <v>180</v>
      </c>
      <c r="I9" s="526"/>
      <c r="J9" s="526"/>
      <c r="K9" s="135">
        <f>PFI_2020!K9</f>
        <v>183882344</v>
      </c>
    </row>
    <row r="10" spans="1:38">
      <c r="AF10" s="173"/>
    </row>
    <row r="11" spans="1:38" ht="13" thickBot="1">
      <c r="J11" s="37"/>
    </row>
    <row r="12" spans="1:38" ht="17.149999999999999" customHeight="1" thickBot="1">
      <c r="C12" s="154"/>
      <c r="D12" s="522" t="s">
        <v>208</v>
      </c>
      <c r="E12" s="523"/>
      <c r="F12" s="523"/>
      <c r="G12" s="523"/>
      <c r="H12" s="524"/>
      <c r="L12" s="513" t="s">
        <v>210</v>
      </c>
      <c r="M12" s="514"/>
      <c r="N12" s="514"/>
      <c r="O12" s="514"/>
      <c r="P12" s="514"/>
      <c r="Q12" s="514"/>
      <c r="R12" s="514"/>
      <c r="S12" s="514"/>
      <c r="T12" s="514"/>
      <c r="U12" s="515"/>
      <c r="V12" s="516" t="s">
        <v>203</v>
      </c>
      <c r="W12" s="517"/>
      <c r="X12" s="518"/>
      <c r="Y12" s="519" t="s">
        <v>204</v>
      </c>
      <c r="Z12" s="520"/>
      <c r="AA12" s="521"/>
      <c r="AB12" s="518"/>
      <c r="AC12" s="109"/>
      <c r="AD12" s="509" t="s">
        <v>235</v>
      </c>
      <c r="AE12" s="510"/>
      <c r="AF12" s="511"/>
    </row>
    <row r="13" spans="1:38" ht="74.25" customHeight="1">
      <c r="A13" s="63"/>
      <c r="B13" s="63"/>
      <c r="C13" s="63" t="s">
        <v>126</v>
      </c>
      <c r="D13" s="61" t="s">
        <v>125</v>
      </c>
      <c r="E13" s="61" t="s">
        <v>127</v>
      </c>
      <c r="F13" s="64" t="s">
        <v>128</v>
      </c>
      <c r="G13" s="65" t="s">
        <v>129</v>
      </c>
      <c r="H13" s="65" t="s">
        <v>187</v>
      </c>
      <c r="I13" s="209" t="s">
        <v>219</v>
      </c>
      <c r="J13" s="118" t="s">
        <v>188</v>
      </c>
      <c r="K13" s="220" t="s">
        <v>189</v>
      </c>
      <c r="L13" s="256" t="s">
        <v>220</v>
      </c>
      <c r="M13" s="256" t="s">
        <v>195</v>
      </c>
      <c r="N13" s="257" t="s">
        <v>196</v>
      </c>
      <c r="O13" s="237" t="s">
        <v>190</v>
      </c>
      <c r="P13" s="208" t="s">
        <v>212</v>
      </c>
      <c r="Q13" s="238" t="s">
        <v>213</v>
      </c>
      <c r="R13" s="205" t="s">
        <v>214</v>
      </c>
      <c r="S13" s="211" t="s">
        <v>211</v>
      </c>
      <c r="T13" s="214" t="s">
        <v>200</v>
      </c>
      <c r="U13" s="266" t="s">
        <v>209</v>
      </c>
      <c r="V13" s="212" t="s">
        <v>197</v>
      </c>
      <c r="W13" s="215" t="s">
        <v>199</v>
      </c>
      <c r="X13" s="271" t="s">
        <v>215</v>
      </c>
      <c r="Y13" s="248" t="s">
        <v>202</v>
      </c>
      <c r="Z13" s="249" t="s">
        <v>201</v>
      </c>
      <c r="AA13" s="308" t="s">
        <v>218</v>
      </c>
      <c r="AB13" s="309" t="s">
        <v>217</v>
      </c>
      <c r="AC13" s="109"/>
      <c r="AD13" s="205" t="s">
        <v>237</v>
      </c>
      <c r="AE13" s="497" t="s">
        <v>227</v>
      </c>
      <c r="AF13" s="498"/>
    </row>
    <row r="14" spans="1:38" ht="15" thickBot="1">
      <c r="A14" s="145"/>
      <c r="B14" s="145"/>
      <c r="C14" s="146"/>
      <c r="D14" s="146"/>
      <c r="E14" s="146"/>
      <c r="F14" s="146"/>
      <c r="G14" s="146"/>
      <c r="H14" s="9"/>
      <c r="I14" s="147"/>
      <c r="J14" s="9"/>
      <c r="K14" s="9"/>
      <c r="L14" s="272">
        <v>0.6</v>
      </c>
      <c r="M14" s="160"/>
      <c r="N14" s="273"/>
      <c r="O14" s="274"/>
      <c r="P14" s="275"/>
      <c r="Q14" s="276"/>
      <c r="R14" s="272">
        <v>0.4</v>
      </c>
      <c r="S14" s="277"/>
      <c r="T14" s="278"/>
      <c r="U14" s="279"/>
      <c r="V14" s="206" t="s">
        <v>198</v>
      </c>
      <c r="W14" s="240">
        <f>K9/V15</f>
        <v>0.10116872464143759</v>
      </c>
      <c r="X14" s="239"/>
      <c r="Z14" s="148"/>
      <c r="AA14" s="9"/>
      <c r="AB14" s="9"/>
      <c r="AC14" s="109"/>
      <c r="AD14" s="160"/>
      <c r="AE14" s="131" t="s">
        <v>205</v>
      </c>
      <c r="AF14" s="130" t="s">
        <v>206</v>
      </c>
      <c r="AG14" s="369"/>
    </row>
    <row r="15" spans="1:38" ht="13.5" thickBot="1">
      <c r="A15" s="42"/>
      <c r="B15" s="42" t="s">
        <v>131</v>
      </c>
      <c r="C15" s="42">
        <f t="shared" ref="C15:K15" si="0">C137</f>
        <v>1579963392.0000014</v>
      </c>
      <c r="D15" s="42">
        <f t="shared" si="0"/>
        <v>2095549</v>
      </c>
      <c r="E15" s="42">
        <f t="shared" si="0"/>
        <v>151683</v>
      </c>
      <c r="F15" s="42">
        <f t="shared" si="0"/>
        <v>223819</v>
      </c>
      <c r="G15" s="42">
        <f t="shared" si="0"/>
        <v>440369</v>
      </c>
      <c r="H15" s="42">
        <f t="shared" si="0"/>
        <v>64570.687011000009</v>
      </c>
      <c r="I15" s="42">
        <f t="shared" si="0"/>
        <v>753.96155947677744</v>
      </c>
      <c r="J15" s="42">
        <f t="shared" si="0"/>
        <v>3604157.6642567194</v>
      </c>
      <c r="K15" s="42">
        <f t="shared" si="0"/>
        <v>438.37244071447554</v>
      </c>
      <c r="L15" s="42">
        <f t="shared" ref="L15" si="1">L137</f>
        <v>947978035.20000052</v>
      </c>
      <c r="M15" s="280"/>
      <c r="N15" s="280"/>
      <c r="O15" s="280"/>
      <c r="P15" s="42">
        <f t="shared" ref="P15:AF15" si="2">P137</f>
        <v>947978035.200001</v>
      </c>
      <c r="Q15" s="42">
        <f t="shared" ref="Q15:Q24" si="3">P15/J15</f>
        <v>263.02346442868537</v>
      </c>
      <c r="R15" s="42">
        <f>R137</f>
        <v>631985356.80000055</v>
      </c>
      <c r="S15" s="42">
        <f>R15/J15</f>
        <v>175.34897628579023</v>
      </c>
      <c r="T15" s="42">
        <f t="shared" si="2"/>
        <v>1579963392.0000019</v>
      </c>
      <c r="U15" s="281">
        <f t="shared" ref="U15:U24" si="4">T15/J15</f>
        <v>438.37244071447572</v>
      </c>
      <c r="V15" s="42">
        <f t="shared" si="2"/>
        <v>1817580923.8647242</v>
      </c>
      <c r="W15" s="42">
        <f t="shared" si="2"/>
        <v>183882344</v>
      </c>
      <c r="X15" s="42">
        <f>W15/J15</f>
        <v>51.019506117505493</v>
      </c>
      <c r="Y15" s="42">
        <f t="shared" si="2"/>
        <v>183882344.00000027</v>
      </c>
      <c r="Z15" s="42">
        <f t="shared" si="2"/>
        <v>1763845736.0000014</v>
      </c>
      <c r="AA15" s="42">
        <f t="shared" si="2"/>
        <v>489.39194683198104</v>
      </c>
      <c r="AB15" s="42">
        <f t="shared" si="2"/>
        <v>841.71056653888854</v>
      </c>
      <c r="AC15" s="155"/>
      <c r="AD15" s="156">
        <f t="shared" si="2"/>
        <v>1679452737.2519994</v>
      </c>
      <c r="AE15" s="156">
        <f t="shared" si="2"/>
        <v>84392998.748001769</v>
      </c>
      <c r="AF15" s="448">
        <f t="shared" si="2"/>
        <v>5.0250296942615957E-2</v>
      </c>
      <c r="AG15" s="369"/>
    </row>
    <row r="16" spans="1:38" ht="14">
      <c r="A16" s="27">
        <v>1</v>
      </c>
      <c r="B16" s="149" t="s">
        <v>2</v>
      </c>
      <c r="C16" s="38">
        <f>Vertetie_ienemumi!I6</f>
        <v>39231627.678179145</v>
      </c>
      <c r="D16" s="150">
        <f>Iedzivotaju_skaits_struktura!C5</f>
        <v>91913</v>
      </c>
      <c r="E16" s="150">
        <f>Iedzivotaju_skaits_struktura!D5</f>
        <v>6335</v>
      </c>
      <c r="F16" s="125">
        <f>Iedzivotaju_skaits_struktura!E5</f>
        <v>9509</v>
      </c>
      <c r="G16" s="150">
        <f>Iedzivotaju_skaits_struktura!F5</f>
        <v>21135</v>
      </c>
      <c r="H16" s="150">
        <f>PFI_2020!H18</f>
        <v>72.356297999999995</v>
      </c>
      <c r="I16" s="38">
        <f>C16/D16</f>
        <v>426.83437248462292</v>
      </c>
      <c r="J16" s="38">
        <f>D16+($E$6*E16)+($E$7*F16)+($E$8*G16)+($E$9*H16)</f>
        <v>153486.12157295999</v>
      </c>
      <c r="K16" s="151">
        <f>C16/J16</f>
        <v>255.60374629396247</v>
      </c>
      <c r="L16" s="152">
        <f t="shared" ref="L16:L24" si="5">C16*$L$14</f>
        <v>23538976.606907487</v>
      </c>
      <c r="M16" s="153">
        <f t="shared" ref="M16:M24" si="6">K16-$K$15</f>
        <v>-182.76869442051307</v>
      </c>
      <c r="N16" s="161">
        <f>M16*-0.6</f>
        <v>109.66121665230784</v>
      </c>
      <c r="O16" s="222">
        <f>N16*J16</f>
        <v>16831474.830934826</v>
      </c>
      <c r="P16" s="225">
        <f>L16+O16</f>
        <v>40370451.437842309</v>
      </c>
      <c r="Q16" s="226">
        <f t="shared" si="3"/>
        <v>263.02346442868532</v>
      </c>
      <c r="R16" s="227">
        <f t="shared" ref="R16:R24" si="7">C16*$R$14</f>
        <v>15692651.071271658</v>
      </c>
      <c r="S16" s="228">
        <f>R16/J16</f>
        <v>102.24149851758499</v>
      </c>
      <c r="T16" s="225">
        <f>R16+P16</f>
        <v>56063102.509113967</v>
      </c>
      <c r="U16" s="260">
        <f t="shared" si="4"/>
        <v>365.26496294627026</v>
      </c>
      <c r="V16" s="258">
        <f>($K$7-K16)*J16</f>
        <v>105455688.60821189</v>
      </c>
      <c r="W16" s="357">
        <f t="shared" ref="W16:W24" si="8">V16*$W$14</f>
        <v>10668817.522677375</v>
      </c>
      <c r="X16" s="267">
        <f>W16/J16</f>
        <v>69.509981836409409</v>
      </c>
      <c r="Y16" s="362">
        <f t="shared" ref="Y16:Y24" si="9">O16+W16</f>
        <v>27500292.353612199</v>
      </c>
      <c r="Z16" s="241">
        <f t="shared" ref="Z16:Z24" si="10">T16+W16</f>
        <v>66731920.031791344</v>
      </c>
      <c r="AA16" s="250">
        <f>Z16/J16</f>
        <v>434.77494478267971</v>
      </c>
      <c r="AB16" s="251">
        <f>Z16/D16</f>
        <v>726.03353205521898</v>
      </c>
      <c r="AC16" s="155"/>
      <c r="AD16" s="446">
        <f>PFI_2020!Q18</f>
        <v>63569483.912681893</v>
      </c>
      <c r="AE16" s="319">
        <f>Z16-AD16</f>
        <v>3162436.1191094518</v>
      </c>
      <c r="AF16" s="447">
        <f>Z16/AD16-1</f>
        <v>4.9747707932525032E-2</v>
      </c>
      <c r="AG16" s="369"/>
      <c r="AH16" s="121"/>
      <c r="AI16" s="369"/>
      <c r="AJ16" s="369"/>
      <c r="AK16" s="369"/>
      <c r="AL16" s="369"/>
    </row>
    <row r="17" spans="1:34" ht="14">
      <c r="A17" s="30">
        <v>2</v>
      </c>
      <c r="B17" s="44" t="s">
        <v>3</v>
      </c>
      <c r="C17" s="37">
        <f>Vertetie_ienemumi!I7</f>
        <v>11871389.632460814</v>
      </c>
      <c r="D17" s="150">
        <f>Iedzivotaju_skaits_struktura!C6</f>
        <v>23500</v>
      </c>
      <c r="E17" s="150">
        <f>Iedzivotaju_skaits_struktura!D6</f>
        <v>1718</v>
      </c>
      <c r="F17" s="125">
        <f>Iedzivotaju_skaits_struktura!E6</f>
        <v>2684</v>
      </c>
      <c r="G17" s="150">
        <f>Iedzivotaju_skaits_struktura!F6</f>
        <v>4938</v>
      </c>
      <c r="H17" s="150">
        <f>PFI_2020!H19</f>
        <v>25.442086</v>
      </c>
      <c r="I17" s="37">
        <f t="shared" ref="I17:I80" si="11">C17/D17</f>
        <v>505.16551627492828</v>
      </c>
      <c r="J17" s="37">
        <f>D17+($E$6*E17)+($E$7*F17)+($E$8*G17)+($E$9*H17)</f>
        <v>39962.751970720004</v>
      </c>
      <c r="K17" s="140">
        <f t="shared" ref="K17:K80" si="12">C17/J17</f>
        <v>297.06136457165837</v>
      </c>
      <c r="L17" s="143">
        <f t="shared" si="5"/>
        <v>7122833.779476488</v>
      </c>
      <c r="M17" s="123">
        <f t="shared" si="6"/>
        <v>-141.31107614281717</v>
      </c>
      <c r="N17" s="162">
        <f t="shared" ref="N17:N80" si="13">M17*-0.6</f>
        <v>84.786645685690303</v>
      </c>
      <c r="O17" s="223">
        <f t="shared" ref="O17:O24" si="14">N17*J17</f>
        <v>3388307.6919665588</v>
      </c>
      <c r="P17" s="229">
        <f t="shared" ref="P17:P80" si="15">L17+O17</f>
        <v>10511141.471443046</v>
      </c>
      <c r="Q17" s="207">
        <f t="shared" si="3"/>
        <v>263.02346442868526</v>
      </c>
      <c r="R17" s="37">
        <f t="shared" si="7"/>
        <v>4748555.852984326</v>
      </c>
      <c r="S17" s="230">
        <f t="shared" ref="S17:S80" si="16">R17/J17</f>
        <v>118.82454582866336</v>
      </c>
      <c r="T17" s="229">
        <f t="shared" ref="T17:T24" si="17">R17+P17</f>
        <v>15259697.324427372</v>
      </c>
      <c r="U17" s="261">
        <f t="shared" si="4"/>
        <v>381.84801025734862</v>
      </c>
      <c r="V17" s="259">
        <f t="shared" ref="V17:V24" si="18">($K$7-K17)*J17</f>
        <v>25800442.027665053</v>
      </c>
      <c r="W17" s="358">
        <f t="shared" si="8"/>
        <v>2610197.8151242193</v>
      </c>
      <c r="X17" s="268">
        <f t="shared" ref="X17:X80" si="19">W17/J17</f>
        <v>65.31576746858336</v>
      </c>
      <c r="Y17" s="363">
        <f t="shared" si="9"/>
        <v>5998505.5070907781</v>
      </c>
      <c r="Z17" s="242">
        <f t="shared" si="10"/>
        <v>17869895.139551591</v>
      </c>
      <c r="AA17" s="252">
        <f t="shared" ref="AA17:AA80" si="20">Z17/J17</f>
        <v>447.16377772593199</v>
      </c>
      <c r="AB17" s="253">
        <f t="shared" ref="AB17:AB80" si="21">Z17/D17</f>
        <v>760.42106976815285</v>
      </c>
      <c r="AC17" s="155"/>
      <c r="AD17" s="444">
        <f>PFI_2020!Q19</f>
        <v>16869713.892731655</v>
      </c>
      <c r="AE17" s="317">
        <f t="shared" ref="AE17:AE24" si="22">Z17-AD17</f>
        <v>1000181.2468199357</v>
      </c>
      <c r="AF17" s="445">
        <f t="shared" ref="AF17:AF80" si="23">Z17/AD17-1</f>
        <v>5.9288572004227325E-2</v>
      </c>
      <c r="AG17" s="369"/>
      <c r="AH17" s="121"/>
    </row>
    <row r="18" spans="1:34" ht="14">
      <c r="A18" s="30">
        <v>3</v>
      </c>
      <c r="B18" s="44" t="s">
        <v>4</v>
      </c>
      <c r="C18" s="37">
        <f>Vertetie_ienemumi!I8</f>
        <v>42350346.553355619</v>
      </c>
      <c r="D18" s="150">
        <f>Iedzivotaju_skaits_struktura!C7</f>
        <v>60804</v>
      </c>
      <c r="E18" s="150">
        <f>Iedzivotaju_skaits_struktura!D7</f>
        <v>5113</v>
      </c>
      <c r="F18" s="125">
        <f>Iedzivotaju_skaits_struktura!E7</f>
        <v>7276</v>
      </c>
      <c r="G18" s="150">
        <f>Iedzivotaju_skaits_struktura!F7</f>
        <v>12042</v>
      </c>
      <c r="H18" s="150">
        <f>PFI_2020!H20</f>
        <v>60.507382999999997</v>
      </c>
      <c r="I18" s="37">
        <f t="shared" si="11"/>
        <v>696.50592976375924</v>
      </c>
      <c r="J18" s="37">
        <f t="shared" ref="J18:J80" si="24">D18+($E$6*E18)+($E$7*F18)+($E$8*G18)+($E$9*H18)</f>
        <v>105491.23122216</v>
      </c>
      <c r="K18" s="140">
        <f t="shared" si="12"/>
        <v>401.45845358622847</v>
      </c>
      <c r="L18" s="143">
        <f t="shared" si="5"/>
        <v>25410207.93201337</v>
      </c>
      <c r="M18" s="123">
        <f t="shared" si="6"/>
        <v>-36.913987128247072</v>
      </c>
      <c r="N18" s="162">
        <f t="shared" si="13"/>
        <v>22.148392276948243</v>
      </c>
      <c r="O18" s="223">
        <f t="shared" si="14"/>
        <v>2336461.1708866498</v>
      </c>
      <c r="P18" s="229">
        <f t="shared" si="15"/>
        <v>27746669.102900021</v>
      </c>
      <c r="Q18" s="207">
        <f t="shared" si="3"/>
        <v>263.02346442868532</v>
      </c>
      <c r="R18" s="37">
        <f t="shared" si="7"/>
        <v>16940138.621342249</v>
      </c>
      <c r="S18" s="230">
        <f t="shared" si="16"/>
        <v>160.5833814344914</v>
      </c>
      <c r="T18" s="229">
        <f t="shared" si="17"/>
        <v>44686807.72424227</v>
      </c>
      <c r="U18" s="261">
        <f t="shared" si="4"/>
        <v>423.60684586317677</v>
      </c>
      <c r="V18" s="259">
        <f t="shared" si="18"/>
        <v>57093453.19127506</v>
      </c>
      <c r="W18" s="358">
        <f t="shared" si="8"/>
        <v>5776071.8447369123</v>
      </c>
      <c r="X18" s="268">
        <f t="shared" si="19"/>
        <v>54.754047116700661</v>
      </c>
      <c r="Y18" s="363">
        <f t="shared" si="9"/>
        <v>8112533.015623562</v>
      </c>
      <c r="Z18" s="242">
        <f t="shared" si="10"/>
        <v>50462879.568979181</v>
      </c>
      <c r="AA18" s="252">
        <f t="shared" si="20"/>
        <v>478.36089297987741</v>
      </c>
      <c r="AB18" s="253">
        <f t="shared" si="21"/>
        <v>829.92697139956556</v>
      </c>
      <c r="AC18" s="155"/>
      <c r="AD18" s="444">
        <f>PFI_2020!Q20</f>
        <v>47915794.731859259</v>
      </c>
      <c r="AE18" s="317">
        <f t="shared" si="22"/>
        <v>2547084.837119922</v>
      </c>
      <c r="AF18" s="445">
        <f t="shared" si="23"/>
        <v>5.3157520424603533E-2</v>
      </c>
      <c r="AG18" s="369"/>
      <c r="AH18" s="121"/>
    </row>
    <row r="19" spans="1:34" ht="14">
      <c r="A19" s="30">
        <v>4</v>
      </c>
      <c r="B19" s="44" t="s">
        <v>5</v>
      </c>
      <c r="C19" s="37">
        <f>Vertetie_ienemumi!I9</f>
        <v>61725407.855402052</v>
      </c>
      <c r="D19" s="150">
        <f>Iedzivotaju_skaits_struktura!C8</f>
        <v>57145</v>
      </c>
      <c r="E19" s="150">
        <f>Iedzivotaju_skaits_struktura!D8</f>
        <v>3752</v>
      </c>
      <c r="F19" s="125">
        <f>Iedzivotaju_skaits_struktura!E8</f>
        <v>5873</v>
      </c>
      <c r="G19" s="150">
        <f>Iedzivotaju_skaits_struktura!F8</f>
        <v>12609</v>
      </c>
      <c r="H19" s="150">
        <f>PFI_2020!H21</f>
        <v>101.28198500000001</v>
      </c>
      <c r="I19" s="37">
        <f t="shared" si="11"/>
        <v>1080.1541316895975</v>
      </c>
      <c r="J19" s="37">
        <f t="shared" si="24"/>
        <v>94555.268617199996</v>
      </c>
      <c r="K19" s="140">
        <f t="shared" si="12"/>
        <v>652.7971286855817</v>
      </c>
      <c r="L19" s="143">
        <f t="shared" si="5"/>
        <v>37035244.713241227</v>
      </c>
      <c r="M19" s="123">
        <f t="shared" si="6"/>
        <v>214.42468797110615</v>
      </c>
      <c r="N19" s="162">
        <f t="shared" si="13"/>
        <v>-128.6548127826637</v>
      </c>
      <c r="O19" s="223">
        <f t="shared" si="14"/>
        <v>-12164990.381560342</v>
      </c>
      <c r="P19" s="229">
        <f t="shared" si="15"/>
        <v>24870254.331680886</v>
      </c>
      <c r="Q19" s="207">
        <f t="shared" si="3"/>
        <v>263.02346442868532</v>
      </c>
      <c r="R19" s="37">
        <f t="shared" si="7"/>
        <v>24690163.142160822</v>
      </c>
      <c r="S19" s="230">
        <f t="shared" si="16"/>
        <v>261.11885147423271</v>
      </c>
      <c r="T19" s="229">
        <f t="shared" si="17"/>
        <v>49560417.473841712</v>
      </c>
      <c r="U19" s="261">
        <f t="shared" si="4"/>
        <v>524.14231590291809</v>
      </c>
      <c r="V19" s="259">
        <f t="shared" si="18"/>
        <v>27409348.543131407</v>
      </c>
      <c r="W19" s="358">
        <f t="shared" si="8"/>
        <v>2772968.8353612497</v>
      </c>
      <c r="X19" s="268">
        <f t="shared" si="19"/>
        <v>29.326433903830456</v>
      </c>
      <c r="Y19" s="363">
        <f t="shared" si="9"/>
        <v>-9392021.5461990926</v>
      </c>
      <c r="Z19" s="242">
        <f t="shared" si="10"/>
        <v>52333386.309202962</v>
      </c>
      <c r="AA19" s="252">
        <f t="shared" si="20"/>
        <v>553.46874980674852</v>
      </c>
      <c r="AB19" s="253">
        <f t="shared" si="21"/>
        <v>915.79991791412999</v>
      </c>
      <c r="AC19" s="155"/>
      <c r="AD19" s="444">
        <f>PFI_2020!Q21</f>
        <v>50707075.462251581</v>
      </c>
      <c r="AE19" s="317">
        <f t="shared" si="22"/>
        <v>1626310.8469513804</v>
      </c>
      <c r="AF19" s="445">
        <f t="shared" si="23"/>
        <v>3.2072661105491562E-2</v>
      </c>
      <c r="AG19" s="369"/>
      <c r="AH19" s="121"/>
    </row>
    <row r="20" spans="1:34" ht="14">
      <c r="A20" s="30">
        <v>5</v>
      </c>
      <c r="B20" s="44" t="s">
        <v>6</v>
      </c>
      <c r="C20" s="37">
        <f>Vertetie_ienemumi!I10</f>
        <v>42235858.268765986</v>
      </c>
      <c r="D20" s="150">
        <f>Iedzivotaju_skaits_struktura!C9</f>
        <v>76618</v>
      </c>
      <c r="E20" s="150">
        <f>Iedzivotaju_skaits_struktura!D9</f>
        <v>5859</v>
      </c>
      <c r="F20" s="125">
        <f>Iedzivotaju_skaits_struktura!E9</f>
        <v>8847</v>
      </c>
      <c r="G20" s="150">
        <f>Iedzivotaju_skaits_struktura!F9</f>
        <v>16496</v>
      </c>
      <c r="H20" s="150">
        <f>PFI_2020!H22</f>
        <v>68.029325999999998</v>
      </c>
      <c r="I20" s="37">
        <f t="shared" si="11"/>
        <v>551.25242460996094</v>
      </c>
      <c r="J20" s="37">
        <f t="shared" si="24"/>
        <v>131479.72457552</v>
      </c>
      <c r="K20" s="140">
        <f t="shared" si="12"/>
        <v>321.2347638019757</v>
      </c>
      <c r="L20" s="143">
        <f t="shared" si="5"/>
        <v>25341514.961259592</v>
      </c>
      <c r="M20" s="123">
        <f t="shared" si="6"/>
        <v>-117.13767691249984</v>
      </c>
      <c r="N20" s="162">
        <f t="shared" si="13"/>
        <v>70.282606147499905</v>
      </c>
      <c r="O20" s="223">
        <f t="shared" si="14"/>
        <v>9240737.6987230368</v>
      </c>
      <c r="P20" s="229">
        <f t="shared" si="15"/>
        <v>34582252.659982629</v>
      </c>
      <c r="Q20" s="207">
        <f t="shared" si="3"/>
        <v>263.02346442868532</v>
      </c>
      <c r="R20" s="37">
        <f t="shared" si="7"/>
        <v>16894343.307506394</v>
      </c>
      <c r="S20" s="230">
        <f t="shared" si="16"/>
        <v>128.49390552079026</v>
      </c>
      <c r="T20" s="229">
        <f t="shared" si="17"/>
        <v>51476595.967489019</v>
      </c>
      <c r="U20" s="261">
        <f t="shared" si="4"/>
        <v>391.51736994947555</v>
      </c>
      <c r="V20" s="259">
        <f t="shared" si="18"/>
        <v>81706608.320064992</v>
      </c>
      <c r="W20" s="358">
        <f t="shared" si="8"/>
        <v>8266153.3585184487</v>
      </c>
      <c r="X20" s="268">
        <f t="shared" si="19"/>
        <v>62.870175498203857</v>
      </c>
      <c r="Y20" s="363">
        <f t="shared" si="9"/>
        <v>17506891.057241485</v>
      </c>
      <c r="Z20" s="242">
        <f t="shared" si="10"/>
        <v>59742749.32600747</v>
      </c>
      <c r="AA20" s="252">
        <f t="shared" si="20"/>
        <v>454.38754544767943</v>
      </c>
      <c r="AB20" s="253">
        <f t="shared" si="21"/>
        <v>779.74822268928278</v>
      </c>
      <c r="AC20" s="155"/>
      <c r="AD20" s="444">
        <f>PFI_2020!Q22</f>
        <v>56336456.716997683</v>
      </c>
      <c r="AE20" s="317">
        <f t="shared" si="22"/>
        <v>3406292.6090097874</v>
      </c>
      <c r="AF20" s="445">
        <f t="shared" si="23"/>
        <v>6.0463380331515326E-2</v>
      </c>
      <c r="AG20" s="369"/>
      <c r="AH20" s="121"/>
    </row>
    <row r="21" spans="1:34" ht="14">
      <c r="A21" s="30">
        <v>6</v>
      </c>
      <c r="B21" s="44" t="s">
        <v>7</v>
      </c>
      <c r="C21" s="37">
        <f>Vertetie_ienemumi!I11</f>
        <v>14269100.300603509</v>
      </c>
      <c r="D21" s="150">
        <f>Iedzivotaju_skaits_struktura!C10</f>
        <v>30386</v>
      </c>
      <c r="E21" s="150">
        <f>Iedzivotaju_skaits_struktura!D10</f>
        <v>2014</v>
      </c>
      <c r="F21" s="125">
        <f>Iedzivotaju_skaits_struktura!E10</f>
        <v>3393</v>
      </c>
      <c r="G21" s="150">
        <f>Iedzivotaju_skaits_struktura!F10</f>
        <v>6684</v>
      </c>
      <c r="H21" s="150">
        <f>PFI_2020!H23</f>
        <v>17.511887999999999</v>
      </c>
      <c r="I21" s="37">
        <f t="shared" si="11"/>
        <v>469.59456001459586</v>
      </c>
      <c r="J21" s="37">
        <f t="shared" si="24"/>
        <v>51132.718069760005</v>
      </c>
      <c r="K21" s="140">
        <f t="shared" si="12"/>
        <v>279.0600781506721</v>
      </c>
      <c r="L21" s="143">
        <f t="shared" si="5"/>
        <v>8561460.1803621054</v>
      </c>
      <c r="M21" s="123">
        <f t="shared" si="6"/>
        <v>-159.31236256380345</v>
      </c>
      <c r="N21" s="162">
        <f t="shared" si="13"/>
        <v>95.587417538282068</v>
      </c>
      <c r="O21" s="223">
        <f t="shared" si="14"/>
        <v>4887644.4720014101</v>
      </c>
      <c r="P21" s="229">
        <f t="shared" si="15"/>
        <v>13449104.652363516</v>
      </c>
      <c r="Q21" s="207">
        <f t="shared" si="3"/>
        <v>263.02346442868532</v>
      </c>
      <c r="R21" s="37">
        <f t="shared" si="7"/>
        <v>5707640.1202414036</v>
      </c>
      <c r="S21" s="230">
        <f t="shared" si="16"/>
        <v>111.62403126026882</v>
      </c>
      <c r="T21" s="229">
        <f t="shared" si="17"/>
        <v>19156744.77260492</v>
      </c>
      <c r="U21" s="261">
        <f t="shared" si="4"/>
        <v>374.64749568895417</v>
      </c>
      <c r="V21" s="259">
        <f t="shared" si="18"/>
        <v>33932363.624103516</v>
      </c>
      <c r="W21" s="358">
        <f t="shared" si="8"/>
        <v>3432893.9519200618</v>
      </c>
      <c r="X21" s="268">
        <f t="shared" si="19"/>
        <v>67.136934657699769</v>
      </c>
      <c r="Y21" s="363">
        <f t="shared" si="9"/>
        <v>8320538.4239214715</v>
      </c>
      <c r="Z21" s="242">
        <f t="shared" si="10"/>
        <v>22589638.724524982</v>
      </c>
      <c r="AA21" s="252">
        <f t="shared" si="20"/>
        <v>441.78443034665395</v>
      </c>
      <c r="AB21" s="253">
        <f t="shared" si="21"/>
        <v>743.42258686648393</v>
      </c>
      <c r="AC21" s="155"/>
      <c r="AD21" s="444">
        <f>PFI_2020!Q23</f>
        <v>21493491.406641103</v>
      </c>
      <c r="AE21" s="317">
        <f t="shared" si="22"/>
        <v>1096147.3178838789</v>
      </c>
      <c r="AF21" s="445">
        <f t="shared" si="23"/>
        <v>5.0999034877376337E-2</v>
      </c>
      <c r="AG21" s="369"/>
      <c r="AH21" s="121"/>
    </row>
    <row r="22" spans="1:34" ht="14">
      <c r="A22" s="30">
        <v>7</v>
      </c>
      <c r="B22" s="44" t="s">
        <v>8</v>
      </c>
      <c r="C22" s="37">
        <f>Vertetie_ienemumi!I12</f>
        <v>681542581.90275073</v>
      </c>
      <c r="D22" s="150">
        <f>Iedzivotaju_skaits_struktura!C11</f>
        <v>696986</v>
      </c>
      <c r="E22" s="150">
        <f>Iedzivotaju_skaits_struktura!D11</f>
        <v>50939</v>
      </c>
      <c r="F22" s="125">
        <f>Iedzivotaju_skaits_struktura!E11</f>
        <v>69468</v>
      </c>
      <c r="G22" s="150">
        <f>Iedzivotaju_skaits_struktura!F11</f>
        <v>149803</v>
      </c>
      <c r="H22" s="150">
        <f>PFI_2020!H24</f>
        <v>303.77820000000003</v>
      </c>
      <c r="I22" s="37">
        <f t="shared" si="11"/>
        <v>977.84257058642606</v>
      </c>
      <c r="J22" s="37">
        <f t="shared" si="24"/>
        <v>1153964.9028639998</v>
      </c>
      <c r="K22" s="140">
        <f t="shared" si="12"/>
        <v>590.60945459540869</v>
      </c>
      <c r="L22" s="143">
        <f t="shared" si="5"/>
        <v>408925549.14165044</v>
      </c>
      <c r="M22" s="123">
        <f t="shared" si="6"/>
        <v>152.23701388093315</v>
      </c>
      <c r="N22" s="162">
        <f t="shared" si="13"/>
        <v>-91.342208328559892</v>
      </c>
      <c r="O22" s="223">
        <f t="shared" si="14"/>
        <v>-105405702.56124985</v>
      </c>
      <c r="P22" s="229">
        <f t="shared" si="15"/>
        <v>303519846.58040059</v>
      </c>
      <c r="Q22" s="207">
        <f t="shared" si="3"/>
        <v>263.02346442868532</v>
      </c>
      <c r="R22" s="37">
        <f t="shared" si="7"/>
        <v>272617032.76110029</v>
      </c>
      <c r="S22" s="230">
        <f t="shared" si="16"/>
        <v>236.24378183816347</v>
      </c>
      <c r="T22" s="229">
        <f t="shared" si="17"/>
        <v>576136879.34150088</v>
      </c>
      <c r="U22" s="261">
        <f t="shared" si="4"/>
        <v>499.26724626684882</v>
      </c>
      <c r="V22" s="259">
        <f t="shared" si="18"/>
        <v>406269678.73028165</v>
      </c>
      <c r="W22" s="358">
        <f t="shared" si="8"/>
        <v>41101785.257629178</v>
      </c>
      <c r="X22" s="268">
        <f t="shared" si="19"/>
        <v>35.617881579950634</v>
      </c>
      <c r="Y22" s="363">
        <f t="shared" si="9"/>
        <v>-64303917.303620674</v>
      </c>
      <c r="Z22" s="242">
        <f t="shared" si="10"/>
        <v>617238664.59913003</v>
      </c>
      <c r="AA22" s="252">
        <f t="shared" si="20"/>
        <v>534.88512784679938</v>
      </c>
      <c r="AB22" s="253">
        <f t="shared" si="21"/>
        <v>885.58258644955572</v>
      </c>
      <c r="AC22" s="155"/>
      <c r="AD22" s="444">
        <f>PFI_2020!Q24</f>
        <v>593889545.48389041</v>
      </c>
      <c r="AE22" s="317">
        <f t="shared" si="22"/>
        <v>23349119.11523962</v>
      </c>
      <c r="AF22" s="445">
        <f t="shared" si="23"/>
        <v>3.9315592087439732E-2</v>
      </c>
      <c r="AG22" s="369"/>
      <c r="AH22" s="121"/>
    </row>
    <row r="23" spans="1:34" ht="14">
      <c r="A23" s="30">
        <v>8</v>
      </c>
      <c r="B23" s="44" t="s">
        <v>9</v>
      </c>
      <c r="C23" s="37">
        <f>Vertetie_ienemumi!I13</f>
        <v>19437783.453186534</v>
      </c>
      <c r="D23" s="150">
        <f>Iedzivotaju_skaits_struktura!C12</f>
        <v>24967</v>
      </c>
      <c r="E23" s="150">
        <f>Iedzivotaju_skaits_struktura!D12</f>
        <v>2096</v>
      </c>
      <c r="F23" s="125">
        <f>Iedzivotaju_skaits_struktura!E12</f>
        <v>2755</v>
      </c>
      <c r="G23" s="150">
        <f>Iedzivotaju_skaits_struktura!F12</f>
        <v>5339</v>
      </c>
      <c r="H23" s="150">
        <f>PFI_2020!H25</f>
        <v>19.348683000000001</v>
      </c>
      <c r="I23" s="37">
        <f t="shared" si="11"/>
        <v>778.53900962015996</v>
      </c>
      <c r="J23" s="37">
        <f t="shared" si="24"/>
        <v>42833.209998160004</v>
      </c>
      <c r="K23" s="140">
        <f t="shared" si="12"/>
        <v>453.80169858905106</v>
      </c>
      <c r="L23" s="143">
        <f t="shared" si="5"/>
        <v>11662670.07191192</v>
      </c>
      <c r="M23" s="123">
        <f t="shared" si="6"/>
        <v>15.429257874575512</v>
      </c>
      <c r="N23" s="162">
        <f t="shared" si="13"/>
        <v>-9.2575547247453063</v>
      </c>
      <c r="O23" s="223">
        <f t="shared" si="14"/>
        <v>-396530.78559447406</v>
      </c>
      <c r="P23" s="229">
        <f t="shared" si="15"/>
        <v>11266139.286317445</v>
      </c>
      <c r="Q23" s="207">
        <f t="shared" si="3"/>
        <v>263.02346442868532</v>
      </c>
      <c r="R23" s="37">
        <f t="shared" si="7"/>
        <v>7775113.3812746145</v>
      </c>
      <c r="S23" s="230">
        <f t="shared" si="16"/>
        <v>181.52067943562045</v>
      </c>
      <c r="T23" s="229">
        <f t="shared" si="17"/>
        <v>19041252.66759206</v>
      </c>
      <c r="U23" s="261">
        <f t="shared" si="4"/>
        <v>444.54414386430574</v>
      </c>
      <c r="V23" s="259">
        <f t="shared" si="18"/>
        <v>20939953.237614032</v>
      </c>
      <c r="W23" s="358">
        <f t="shared" si="8"/>
        <v>2118468.3631007536</v>
      </c>
      <c r="X23" s="268">
        <f t="shared" si="19"/>
        <v>49.458547776170803</v>
      </c>
      <c r="Y23" s="363">
        <f t="shared" si="9"/>
        <v>1721937.5775062796</v>
      </c>
      <c r="Z23" s="242">
        <f t="shared" si="10"/>
        <v>21159721.030692812</v>
      </c>
      <c r="AA23" s="252">
        <f t="shared" si="20"/>
        <v>494.00269164047654</v>
      </c>
      <c r="AB23" s="253">
        <f t="shared" si="21"/>
        <v>847.50755119529026</v>
      </c>
      <c r="AC23" s="155"/>
      <c r="AD23" s="444">
        <f>PFI_2020!Q25</f>
        <v>19562455.309884798</v>
      </c>
      <c r="AE23" s="317">
        <f t="shared" si="22"/>
        <v>1597265.7208080143</v>
      </c>
      <c r="AF23" s="445">
        <f t="shared" si="23"/>
        <v>8.1649552446564577E-2</v>
      </c>
      <c r="AG23" s="369"/>
      <c r="AH23" s="121"/>
    </row>
    <row r="24" spans="1:34" ht="14">
      <c r="A24" s="45">
        <v>9</v>
      </c>
      <c r="B24" s="46" t="s">
        <v>10</v>
      </c>
      <c r="C24" s="39">
        <f>Vertetie_ienemumi!I14</f>
        <v>31405907.391962275</v>
      </c>
      <c r="D24" s="150">
        <f>Iedzivotaju_skaits_struktura!C13</f>
        <v>38059</v>
      </c>
      <c r="E24" s="150">
        <f>Iedzivotaju_skaits_struktura!D13</f>
        <v>2515</v>
      </c>
      <c r="F24" s="125">
        <f>Iedzivotaju_skaits_struktura!E13</f>
        <v>4038</v>
      </c>
      <c r="G24" s="150">
        <f>Iedzivotaju_skaits_struktura!F13</f>
        <v>8746</v>
      </c>
      <c r="H24" s="150">
        <f>PFI_2020!H26</f>
        <v>57.949033999999997</v>
      </c>
      <c r="I24" s="39">
        <f t="shared" si="11"/>
        <v>825.19003105605179</v>
      </c>
      <c r="J24" s="37">
        <f t="shared" si="24"/>
        <v>63668.102531679993</v>
      </c>
      <c r="K24" s="140">
        <f t="shared" si="12"/>
        <v>493.27537877126639</v>
      </c>
      <c r="L24" s="143">
        <f t="shared" si="5"/>
        <v>18843544.435177363</v>
      </c>
      <c r="M24" s="157">
        <f t="shared" si="6"/>
        <v>54.902938056790845</v>
      </c>
      <c r="N24" s="163">
        <f t="shared" si="13"/>
        <v>-32.941762834074503</v>
      </c>
      <c r="O24" s="224">
        <f t="shared" si="14"/>
        <v>-2097339.5336941406</v>
      </c>
      <c r="P24" s="231">
        <f t="shared" si="15"/>
        <v>16746204.901483223</v>
      </c>
      <c r="Q24" s="210">
        <f t="shared" si="3"/>
        <v>263.02346442868532</v>
      </c>
      <c r="R24" s="39">
        <f t="shared" si="7"/>
        <v>12562362.956784911</v>
      </c>
      <c r="S24" s="232">
        <f t="shared" si="16"/>
        <v>197.31015150850658</v>
      </c>
      <c r="T24" s="231">
        <f t="shared" si="17"/>
        <v>29308567.858268134</v>
      </c>
      <c r="U24" s="262">
        <f t="shared" si="4"/>
        <v>460.33361593719189</v>
      </c>
      <c r="V24" s="259">
        <f t="shared" si="18"/>
        <v>28612332.654429324</v>
      </c>
      <c r="W24" s="359">
        <f t="shared" si="8"/>
        <v>2894673.2036651731</v>
      </c>
      <c r="X24" s="269">
        <f t="shared" si="19"/>
        <v>45.465045895232088</v>
      </c>
      <c r="Y24" s="364">
        <f t="shared" si="9"/>
        <v>797333.66997103253</v>
      </c>
      <c r="Z24" s="243">
        <f t="shared" si="10"/>
        <v>32203241.061933309</v>
      </c>
      <c r="AA24" s="254">
        <f t="shared" si="20"/>
        <v>505.79866183242405</v>
      </c>
      <c r="AB24" s="255">
        <f t="shared" si="21"/>
        <v>846.13996852080481</v>
      </c>
      <c r="AC24" s="155"/>
      <c r="AD24" s="444">
        <f>PFI_2020!Q26</f>
        <v>30891482.87359016</v>
      </c>
      <c r="AE24" s="317">
        <f t="shared" si="22"/>
        <v>1311758.1883431487</v>
      </c>
      <c r="AF24" s="445">
        <f t="shared" si="23"/>
        <v>4.2463425718698655E-2</v>
      </c>
      <c r="AG24" s="369"/>
      <c r="AH24" s="121"/>
    </row>
    <row r="25" spans="1:34" ht="13.5">
      <c r="A25" s="62"/>
      <c r="B25" s="66" t="s">
        <v>124</v>
      </c>
      <c r="C25" s="54">
        <f>SUM(C16:C24)</f>
        <v>944070003.03666663</v>
      </c>
      <c r="D25" s="54">
        <f t="shared" ref="D25:G25" si="25">SUM(D16:D24)</f>
        <v>1100378</v>
      </c>
      <c r="E25" s="54">
        <f t="shared" si="25"/>
        <v>80341</v>
      </c>
      <c r="F25" s="54">
        <f t="shared" si="25"/>
        <v>113843</v>
      </c>
      <c r="G25" s="54">
        <f t="shared" si="25"/>
        <v>237792</v>
      </c>
      <c r="H25" s="54">
        <f>SUM(H16:H24)</f>
        <v>726.204883</v>
      </c>
      <c r="I25" s="172">
        <f t="shared" si="11"/>
        <v>857.95063426992056</v>
      </c>
      <c r="J25" s="54">
        <f>SUM(J16:J24)</f>
        <v>1836574.0314221596</v>
      </c>
      <c r="K25" s="141">
        <f t="shared" si="12"/>
        <v>514.03863219476193</v>
      </c>
      <c r="L25" s="144">
        <f t="shared" ref="L25" si="26">SUM(L16:L24)</f>
        <v>566442001.82199991</v>
      </c>
      <c r="M25" s="217"/>
      <c r="N25" s="221"/>
      <c r="O25" s="233"/>
      <c r="P25" s="54">
        <f t="shared" ref="P25:AE25" si="27">SUM(P16:P24)</f>
        <v>483062064.42441368</v>
      </c>
      <c r="Q25" s="54"/>
      <c r="R25" s="54">
        <f>SUM(R16:R24)</f>
        <v>377628001.21466672</v>
      </c>
      <c r="S25" s="67"/>
      <c r="T25" s="263">
        <f>SUM(T16:T24)</f>
        <v>860690065.63908029</v>
      </c>
      <c r="U25" s="264"/>
      <c r="V25" s="218">
        <f t="shared" si="27"/>
        <v>787219868.93677688</v>
      </c>
      <c r="W25" s="219">
        <f t="shared" si="27"/>
        <v>79642030.152733371</v>
      </c>
      <c r="X25" s="218"/>
      <c r="Y25" s="244">
        <f t="shared" si="27"/>
        <v>-3737907.2448529559</v>
      </c>
      <c r="Z25" s="67">
        <f t="shared" si="27"/>
        <v>940332095.79181361</v>
      </c>
      <c r="AA25" s="158">
        <f t="shared" si="20"/>
        <v>512.00337133356015</v>
      </c>
      <c r="AB25" s="158">
        <f t="shared" si="21"/>
        <v>854.55370408333647</v>
      </c>
      <c r="AC25" s="155"/>
      <c r="AD25" s="442">
        <f t="shared" si="27"/>
        <v>901235499.79052842</v>
      </c>
      <c r="AE25" s="442">
        <f t="shared" si="27"/>
        <v>39096596.001285136</v>
      </c>
      <c r="AF25" s="443">
        <f t="shared" si="23"/>
        <v>4.3381109610498347E-2</v>
      </c>
      <c r="AG25" s="369"/>
      <c r="AH25" s="121"/>
    </row>
    <row r="26" spans="1:34" ht="14">
      <c r="A26" s="431">
        <v>10</v>
      </c>
      <c r="B26" s="437" t="s">
        <v>12</v>
      </c>
      <c r="C26" s="36">
        <f>Vertetie_ienemumi!I16</f>
        <v>1081897.7275531096</v>
      </c>
      <c r="D26" s="93">
        <f>Iedzivotaju_skaits_struktura!C15</f>
        <v>3470</v>
      </c>
      <c r="E26" s="93">
        <f>Iedzivotaju_skaits_struktura!D15</f>
        <v>145</v>
      </c>
      <c r="F26" s="93">
        <f>Iedzivotaju_skaits_struktura!E15</f>
        <v>332</v>
      </c>
      <c r="G26" s="93">
        <f>Iedzivotaju_skaits_struktura!F15</f>
        <v>823</v>
      </c>
      <c r="H26" s="93">
        <f>PFI_2020!H28</f>
        <v>392.58445</v>
      </c>
      <c r="I26" s="438">
        <f t="shared" si="11"/>
        <v>311.7860886320201</v>
      </c>
      <c r="J26" s="434">
        <f t="shared" si="24"/>
        <v>6097.3683639999999</v>
      </c>
      <c r="K26" s="139">
        <f t="shared" si="12"/>
        <v>177.43683224730782</v>
      </c>
      <c r="L26" s="143">
        <f t="shared" ref="L26:L57" si="28">C26*$L$14</f>
        <v>649138.63653186581</v>
      </c>
      <c r="M26" s="153">
        <f t="shared" ref="M26:M57" si="29">K26-$K$15</f>
        <v>-260.93560846716775</v>
      </c>
      <c r="N26" s="161">
        <f t="shared" si="13"/>
        <v>156.56136508030065</v>
      </c>
      <c r="O26" s="222">
        <f t="shared" ref="O26:O57" si="30">N26*J26</f>
        <v>954612.31446527946</v>
      </c>
      <c r="P26" s="234">
        <f t="shared" si="15"/>
        <v>1603750.9509971454</v>
      </c>
      <c r="Q26" s="213">
        <f t="shared" ref="Q26:Q57" si="31">P26/J26</f>
        <v>263.02346442868537</v>
      </c>
      <c r="R26" s="36">
        <f t="shared" ref="R26:R57" si="32">C26*$R$14</f>
        <v>432759.09102124389</v>
      </c>
      <c r="S26" s="235">
        <f t="shared" si="16"/>
        <v>70.974732898923122</v>
      </c>
      <c r="T26" s="234">
        <f t="shared" ref="T26:T57" si="33">R26+P26</f>
        <v>2036510.0420183893</v>
      </c>
      <c r="U26" s="265">
        <f>T26/J26</f>
        <v>333.99819732760847</v>
      </c>
      <c r="V26" s="259">
        <f t="shared" ref="V26:V57" si="34">($K$7-K26)*J26</f>
        <v>4665930.5187769085</v>
      </c>
      <c r="W26" s="360">
        <f t="shared" ref="W26:W57" si="35">V26*$W$14</f>
        <v>472046.23985022109</v>
      </c>
      <c r="X26" s="270">
        <f t="shared" si="19"/>
        <v>77.41802883966632</v>
      </c>
      <c r="Y26" s="365">
        <f t="shared" ref="Y26:Y57" si="36">O26+W26</f>
        <v>1426658.5543155004</v>
      </c>
      <c r="Z26" s="245">
        <f t="shared" ref="Z26:Z57" si="37">T26+W26</f>
        <v>2508556.2818686105</v>
      </c>
      <c r="AA26" s="250">
        <f t="shared" si="20"/>
        <v>411.41622616727483</v>
      </c>
      <c r="AB26" s="251">
        <f t="shared" si="21"/>
        <v>722.92688238288486</v>
      </c>
      <c r="AC26" s="155"/>
      <c r="AD26" s="311">
        <f>PFI_2020!Q28</f>
        <v>2411641.750160303</v>
      </c>
      <c r="AE26" s="319">
        <f>Z26-AD26</f>
        <v>96914.531708307564</v>
      </c>
      <c r="AF26" s="339">
        <f t="shared" si="23"/>
        <v>4.01861228774405E-2</v>
      </c>
      <c r="AG26" s="369"/>
      <c r="AH26" s="121"/>
    </row>
    <row r="27" spans="1:34" ht="14">
      <c r="A27" s="432">
        <v>11</v>
      </c>
      <c r="B27" s="439" t="s">
        <v>13</v>
      </c>
      <c r="C27" s="37">
        <f>Vertetie_ienemumi!I17</f>
        <v>5601440.1573741185</v>
      </c>
      <c r="D27" s="95">
        <f>Iedzivotaju_skaits_struktura!C16</f>
        <v>8571</v>
      </c>
      <c r="E27" s="95">
        <f>Iedzivotaju_skaits_struktura!D16</f>
        <v>613</v>
      </c>
      <c r="F27" s="95">
        <f>Iedzivotaju_skaits_struktura!E16</f>
        <v>888</v>
      </c>
      <c r="G27" s="95">
        <f>Iedzivotaju_skaits_struktura!F16</f>
        <v>1975</v>
      </c>
      <c r="H27" s="95">
        <f>PFI_2020!H29</f>
        <v>102.181523</v>
      </c>
      <c r="I27" s="179">
        <f t="shared" si="11"/>
        <v>653.53402839506691</v>
      </c>
      <c r="J27" s="435">
        <f t="shared" si="24"/>
        <v>14517.115914959999</v>
      </c>
      <c r="K27" s="140">
        <f t="shared" si="12"/>
        <v>385.8507564578851</v>
      </c>
      <c r="L27" s="143">
        <f t="shared" si="28"/>
        <v>3360864.0944244708</v>
      </c>
      <c r="M27" s="123">
        <f t="shared" si="29"/>
        <v>-52.521684256590447</v>
      </c>
      <c r="N27" s="162">
        <f t="shared" si="13"/>
        <v>31.513010553954267</v>
      </c>
      <c r="O27" s="223">
        <f t="shared" si="30"/>
        <v>457478.0270411119</v>
      </c>
      <c r="P27" s="229">
        <f t="shared" si="15"/>
        <v>3818342.1214655829</v>
      </c>
      <c r="Q27" s="207">
        <f t="shared" si="31"/>
        <v>263.02346442868532</v>
      </c>
      <c r="R27" s="37">
        <f t="shared" si="32"/>
        <v>2240576.0629496477</v>
      </c>
      <c r="S27" s="230">
        <f t="shared" si="16"/>
        <v>154.34030258315406</v>
      </c>
      <c r="T27" s="229">
        <f t="shared" si="33"/>
        <v>6058918.1844152305</v>
      </c>
      <c r="U27" s="261">
        <f t="shared" ref="U27:U90" si="38">T27/J27</f>
        <v>417.3637670118394</v>
      </c>
      <c r="V27" s="259">
        <f t="shared" si="34"/>
        <v>8083461.9069181774</v>
      </c>
      <c r="W27" s="358">
        <f t="shared" si="35"/>
        <v>817793.53181055503</v>
      </c>
      <c r="X27" s="268">
        <f t="shared" si="19"/>
        <v>56.333057929764998</v>
      </c>
      <c r="Y27" s="363">
        <f t="shared" si="36"/>
        <v>1275271.558851667</v>
      </c>
      <c r="Z27" s="242">
        <f t="shared" si="37"/>
        <v>6876711.7162257852</v>
      </c>
      <c r="AA27" s="252">
        <f t="shared" si="20"/>
        <v>473.69682494160435</v>
      </c>
      <c r="AB27" s="253">
        <f t="shared" si="21"/>
        <v>802.32314971716085</v>
      </c>
      <c r="AC27" s="155"/>
      <c r="AD27" s="311">
        <f>PFI_2020!Q29</f>
        <v>6695592.7245408837</v>
      </c>
      <c r="AE27" s="317">
        <f t="shared" ref="AE27:AE90" si="39">Z27-AD27</f>
        <v>181118.99168490153</v>
      </c>
      <c r="AF27" s="337">
        <f t="shared" si="23"/>
        <v>2.7050479193732713E-2</v>
      </c>
      <c r="AG27" s="369"/>
      <c r="AH27" s="121"/>
    </row>
    <row r="28" spans="1:34" ht="14">
      <c r="A28" s="432">
        <v>12</v>
      </c>
      <c r="B28" s="439" t="s">
        <v>14</v>
      </c>
      <c r="C28" s="37">
        <f>Vertetie_ienemumi!I18</f>
        <v>4310498.8570642602</v>
      </c>
      <c r="D28" s="95">
        <f>Iedzivotaju_skaits_struktura!C17</f>
        <v>8726</v>
      </c>
      <c r="E28" s="95">
        <f>Iedzivotaju_skaits_struktura!D17</f>
        <v>563</v>
      </c>
      <c r="F28" s="95">
        <f>Iedzivotaju_skaits_struktura!E17</f>
        <v>978</v>
      </c>
      <c r="G28" s="95">
        <f>Iedzivotaju_skaits_struktura!F17</f>
        <v>2081</v>
      </c>
      <c r="H28" s="95">
        <f>PFI_2020!H30</f>
        <v>639.93587600000001</v>
      </c>
      <c r="I28" s="179">
        <f t="shared" si="11"/>
        <v>493.98336661291086</v>
      </c>
      <c r="J28" s="435">
        <f t="shared" si="24"/>
        <v>15744.342531520002</v>
      </c>
      <c r="K28" s="140">
        <f t="shared" si="12"/>
        <v>273.78081037265855</v>
      </c>
      <c r="L28" s="143">
        <f t="shared" si="28"/>
        <v>2586299.3142385562</v>
      </c>
      <c r="M28" s="123">
        <f t="shared" si="29"/>
        <v>-164.59163034181699</v>
      </c>
      <c r="N28" s="162">
        <f t="shared" si="13"/>
        <v>98.754978205090197</v>
      </c>
      <c r="O28" s="223">
        <f t="shared" si="30"/>
        <v>1554832.2035537325</v>
      </c>
      <c r="P28" s="229">
        <f t="shared" si="15"/>
        <v>4141131.5177922887</v>
      </c>
      <c r="Q28" s="207">
        <f t="shared" si="31"/>
        <v>263.02346442868532</v>
      </c>
      <c r="R28" s="37">
        <f t="shared" si="32"/>
        <v>1724199.5428257042</v>
      </c>
      <c r="S28" s="230">
        <f t="shared" si="16"/>
        <v>109.51232414906342</v>
      </c>
      <c r="T28" s="229">
        <f t="shared" si="33"/>
        <v>5865331.0606179927</v>
      </c>
      <c r="U28" s="261">
        <f t="shared" si="38"/>
        <v>372.53578857774875</v>
      </c>
      <c r="V28" s="259">
        <f t="shared" si="34"/>
        <v>10531277.351975312</v>
      </c>
      <c r="W28" s="358">
        <f t="shared" si="35"/>
        <v>1065435.8985445984</v>
      </c>
      <c r="X28" s="268">
        <f t="shared" si="19"/>
        <v>67.671031445842047</v>
      </c>
      <c r="Y28" s="363">
        <f t="shared" si="36"/>
        <v>2620268.1020983309</v>
      </c>
      <c r="Z28" s="242">
        <f t="shared" si="37"/>
        <v>6930766.959162591</v>
      </c>
      <c r="AA28" s="252">
        <f t="shared" si="20"/>
        <v>440.20682002359075</v>
      </c>
      <c r="AB28" s="253">
        <f t="shared" si="21"/>
        <v>794.26621122651738</v>
      </c>
      <c r="AC28" s="155"/>
      <c r="AD28" s="311">
        <f>PFI_2020!Q30</f>
        <v>6641399.2540395968</v>
      </c>
      <c r="AE28" s="317">
        <f t="shared" si="39"/>
        <v>289367.70512299426</v>
      </c>
      <c r="AF28" s="337">
        <f t="shared" si="23"/>
        <v>4.357029205057783E-2</v>
      </c>
      <c r="AG28" s="369"/>
      <c r="AH28" s="121"/>
    </row>
    <row r="29" spans="1:34" ht="14">
      <c r="A29" s="432">
        <v>13</v>
      </c>
      <c r="B29" s="439" t="s">
        <v>15</v>
      </c>
      <c r="C29" s="37">
        <f>Vertetie_ienemumi!I19</f>
        <v>1358642.1046666941</v>
      </c>
      <c r="D29" s="95">
        <f>Iedzivotaju_skaits_struktura!C18</f>
        <v>2649</v>
      </c>
      <c r="E29" s="95">
        <f>Iedzivotaju_skaits_struktura!D18</f>
        <v>127</v>
      </c>
      <c r="F29" s="95">
        <f>Iedzivotaju_skaits_struktura!E18</f>
        <v>215</v>
      </c>
      <c r="G29" s="95">
        <f>Iedzivotaju_skaits_struktura!F18</f>
        <v>558</v>
      </c>
      <c r="H29" s="95">
        <f>PFI_2020!H31</f>
        <v>284.58820200000002</v>
      </c>
      <c r="I29" s="179">
        <f t="shared" si="11"/>
        <v>512.88867673336881</v>
      </c>
      <c r="J29" s="435">
        <f t="shared" si="24"/>
        <v>4492.57406704</v>
      </c>
      <c r="K29" s="140">
        <f t="shared" si="12"/>
        <v>302.41952261498403</v>
      </c>
      <c r="L29" s="143">
        <f t="shared" si="28"/>
        <v>815185.26280001644</v>
      </c>
      <c r="M29" s="123">
        <f t="shared" si="29"/>
        <v>-135.95291809949151</v>
      </c>
      <c r="N29" s="162">
        <f t="shared" si="13"/>
        <v>81.571750859694902</v>
      </c>
      <c r="O29" s="223">
        <f t="shared" si="30"/>
        <v>366467.13251531316</v>
      </c>
      <c r="P29" s="229">
        <f t="shared" si="15"/>
        <v>1181652.3953153295</v>
      </c>
      <c r="Q29" s="207">
        <f t="shared" si="31"/>
        <v>263.02346442868532</v>
      </c>
      <c r="R29" s="37">
        <f t="shared" si="32"/>
        <v>543456.84186667763</v>
      </c>
      <c r="S29" s="230">
        <f t="shared" si="16"/>
        <v>120.9678090459936</v>
      </c>
      <c r="T29" s="229">
        <f t="shared" si="33"/>
        <v>1725109.2371820072</v>
      </c>
      <c r="U29" s="261">
        <f t="shared" si="38"/>
        <v>383.99127347467891</v>
      </c>
      <c r="V29" s="259">
        <f t="shared" si="34"/>
        <v>2876388.9086674126</v>
      </c>
      <c r="W29" s="358">
        <f t="shared" si="35"/>
        <v>291000.59746265865</v>
      </c>
      <c r="X29" s="268">
        <f t="shared" si="19"/>
        <v>64.773689452912848</v>
      </c>
      <c r="Y29" s="363">
        <f t="shared" si="36"/>
        <v>657467.72997797187</v>
      </c>
      <c r="Z29" s="242">
        <f t="shared" si="37"/>
        <v>2016109.8346446659</v>
      </c>
      <c r="AA29" s="252">
        <f t="shared" si="20"/>
        <v>448.7649629275918</v>
      </c>
      <c r="AB29" s="253">
        <f t="shared" si="21"/>
        <v>761.08336528677467</v>
      </c>
      <c r="AC29" s="155"/>
      <c r="AD29" s="311">
        <f>PFI_2020!Q31</f>
        <v>1954341.4710741928</v>
      </c>
      <c r="AE29" s="317">
        <f t="shared" si="39"/>
        <v>61768.363570473157</v>
      </c>
      <c r="AF29" s="337">
        <f t="shared" si="23"/>
        <v>3.1605717058504901E-2</v>
      </c>
      <c r="AG29" s="369"/>
      <c r="AH29" s="121"/>
    </row>
    <row r="30" spans="1:34" ht="14">
      <c r="A30" s="432">
        <v>14</v>
      </c>
      <c r="B30" s="439" t="s">
        <v>16</v>
      </c>
      <c r="C30" s="37">
        <f>Vertetie_ienemumi!I20</f>
        <v>2282876.6273904881</v>
      </c>
      <c r="D30" s="95">
        <f>Iedzivotaju_skaits_struktura!C19</f>
        <v>4973</v>
      </c>
      <c r="E30" s="95">
        <f>Iedzivotaju_skaits_struktura!D19</f>
        <v>315</v>
      </c>
      <c r="F30" s="95">
        <f>Iedzivotaju_skaits_struktura!E19</f>
        <v>534</v>
      </c>
      <c r="G30" s="95">
        <f>Iedzivotaju_skaits_struktura!F19</f>
        <v>1085</v>
      </c>
      <c r="H30" s="95">
        <f>PFI_2020!H32</f>
        <v>630.94001400000002</v>
      </c>
      <c r="I30" s="179">
        <f t="shared" si="11"/>
        <v>459.05421825668373</v>
      </c>
      <c r="J30" s="435">
        <f t="shared" si="24"/>
        <v>9212.8688212800007</v>
      </c>
      <c r="K30" s="140">
        <f t="shared" si="12"/>
        <v>247.79215591537252</v>
      </c>
      <c r="L30" s="143">
        <f t="shared" si="28"/>
        <v>1369725.9764342927</v>
      </c>
      <c r="M30" s="123">
        <f t="shared" si="29"/>
        <v>-190.58028479910303</v>
      </c>
      <c r="N30" s="162">
        <f t="shared" si="13"/>
        <v>114.34817087946182</v>
      </c>
      <c r="O30" s="223">
        <f t="shared" si="30"/>
        <v>1053474.6982657914</v>
      </c>
      <c r="P30" s="229">
        <f t="shared" si="15"/>
        <v>2423200.6747000841</v>
      </c>
      <c r="Q30" s="207">
        <f t="shared" si="31"/>
        <v>263.02346442868532</v>
      </c>
      <c r="R30" s="37">
        <f t="shared" si="32"/>
        <v>913150.65095619531</v>
      </c>
      <c r="S30" s="230">
        <f t="shared" si="16"/>
        <v>99.116862366149007</v>
      </c>
      <c r="T30" s="229">
        <f t="shared" si="33"/>
        <v>3336351.3256562795</v>
      </c>
      <c r="U30" s="261">
        <f t="shared" si="38"/>
        <v>362.14032679483432</v>
      </c>
      <c r="V30" s="259">
        <f t="shared" si="34"/>
        <v>6401851.6815200495</v>
      </c>
      <c r="W30" s="358">
        <f t="shared" si="35"/>
        <v>647667.16996302607</v>
      </c>
      <c r="X30" s="268">
        <f t="shared" si="19"/>
        <v>70.300270472432672</v>
      </c>
      <c r="Y30" s="363">
        <f t="shared" si="36"/>
        <v>1701141.8682288174</v>
      </c>
      <c r="Z30" s="242">
        <f t="shared" si="37"/>
        <v>3984018.4956193054</v>
      </c>
      <c r="AA30" s="252">
        <f t="shared" si="20"/>
        <v>432.44059726726698</v>
      </c>
      <c r="AB30" s="253">
        <f t="shared" si="21"/>
        <v>801.12980004409917</v>
      </c>
      <c r="AC30" s="155"/>
      <c r="AD30" s="311">
        <f>PFI_2020!Q32</f>
        <v>3725799.8986926158</v>
      </c>
      <c r="AE30" s="317">
        <f t="shared" si="39"/>
        <v>258218.59692668961</v>
      </c>
      <c r="AF30" s="337">
        <f t="shared" si="23"/>
        <v>6.9305546177425903E-2</v>
      </c>
      <c r="AG30" s="369"/>
      <c r="AH30" s="121"/>
    </row>
    <row r="31" spans="1:34" ht="14">
      <c r="A31" s="432">
        <v>15</v>
      </c>
      <c r="B31" s="439" t="s">
        <v>17</v>
      </c>
      <c r="C31" s="37">
        <f>Vertetie_ienemumi!I21</f>
        <v>729052.28144498693</v>
      </c>
      <c r="D31" s="95">
        <f>Iedzivotaju_skaits_struktura!C20</f>
        <v>1392</v>
      </c>
      <c r="E31" s="95">
        <f>Iedzivotaju_skaits_struktura!D20</f>
        <v>85</v>
      </c>
      <c r="F31" s="95">
        <f>Iedzivotaju_skaits_struktura!E20</f>
        <v>138</v>
      </c>
      <c r="G31" s="95">
        <f>Iedzivotaju_skaits_struktura!F20</f>
        <v>310</v>
      </c>
      <c r="H31" s="95">
        <f>PFI_2020!H33</f>
        <v>190.84465800000001</v>
      </c>
      <c r="I31" s="179">
        <f t="shared" si="11"/>
        <v>523.74445506105383</v>
      </c>
      <c r="J31" s="435">
        <f t="shared" si="24"/>
        <v>2560.2638801600006</v>
      </c>
      <c r="K31" s="140">
        <f t="shared" si="12"/>
        <v>284.75669523542462</v>
      </c>
      <c r="L31" s="143">
        <f t="shared" si="28"/>
        <v>437431.36886699212</v>
      </c>
      <c r="M31" s="123">
        <f t="shared" si="29"/>
        <v>-153.61574547905093</v>
      </c>
      <c r="N31" s="162">
        <f t="shared" si="13"/>
        <v>92.169447287430557</v>
      </c>
      <c r="O31" s="223">
        <f t="shared" si="30"/>
        <v>235978.10674431961</v>
      </c>
      <c r="P31" s="229">
        <f t="shared" si="15"/>
        <v>673409.47561131173</v>
      </c>
      <c r="Q31" s="207">
        <f t="shared" si="31"/>
        <v>263.02346442868532</v>
      </c>
      <c r="R31" s="37">
        <f t="shared" si="32"/>
        <v>291620.91257799481</v>
      </c>
      <c r="S31" s="230">
        <f t="shared" si="16"/>
        <v>113.90267809416986</v>
      </c>
      <c r="T31" s="229">
        <f t="shared" si="33"/>
        <v>965030.38818930648</v>
      </c>
      <c r="U31" s="261">
        <f t="shared" si="38"/>
        <v>376.92614252285512</v>
      </c>
      <c r="V31" s="259">
        <f t="shared" si="34"/>
        <v>1684440.9126562418</v>
      </c>
      <c r="W31" s="358">
        <f t="shared" si="35"/>
        <v>170412.73886729113</v>
      </c>
      <c r="X31" s="268">
        <f t="shared" si="19"/>
        <v>66.560615172464722</v>
      </c>
      <c r="Y31" s="363">
        <f t="shared" si="36"/>
        <v>406390.84561161074</v>
      </c>
      <c r="Z31" s="242">
        <f t="shared" si="37"/>
        <v>1135443.1270565977</v>
      </c>
      <c r="AA31" s="252">
        <f t="shared" si="20"/>
        <v>443.48675769531991</v>
      </c>
      <c r="AB31" s="253">
        <f t="shared" si="21"/>
        <v>815.69190162111909</v>
      </c>
      <c r="AC31" s="155"/>
      <c r="AD31" s="311">
        <f>PFI_2020!Q33</f>
        <v>1103126.5103214474</v>
      </c>
      <c r="AE31" s="317">
        <f t="shared" si="39"/>
        <v>32316.616735150339</v>
      </c>
      <c r="AF31" s="337">
        <f t="shared" si="23"/>
        <v>2.9295476477791738E-2</v>
      </c>
      <c r="AG31" s="369"/>
      <c r="AH31" s="121"/>
    </row>
    <row r="32" spans="1:34" ht="14">
      <c r="A32" s="432">
        <v>16</v>
      </c>
      <c r="B32" s="439" t="s">
        <v>18</v>
      </c>
      <c r="C32" s="37">
        <f>Vertetie_ienemumi!I22</f>
        <v>7460204.7210116526</v>
      </c>
      <c r="D32" s="95">
        <f>Iedzivotaju_skaits_struktura!C21</f>
        <v>16015</v>
      </c>
      <c r="E32" s="95">
        <f>Iedzivotaju_skaits_struktura!D21</f>
        <v>953</v>
      </c>
      <c r="F32" s="95">
        <f>Iedzivotaju_skaits_struktura!E21</f>
        <v>1641</v>
      </c>
      <c r="G32" s="95">
        <f>Iedzivotaju_skaits_struktura!F21</f>
        <v>3454</v>
      </c>
      <c r="H32" s="95">
        <f>PFI_2020!H34</f>
        <v>1698.298254</v>
      </c>
      <c r="I32" s="179">
        <f t="shared" si="11"/>
        <v>465.82608311031237</v>
      </c>
      <c r="J32" s="435">
        <f t="shared" si="24"/>
        <v>28732.05334608</v>
      </c>
      <c r="K32" s="140">
        <f t="shared" si="12"/>
        <v>259.64746170950121</v>
      </c>
      <c r="L32" s="143">
        <f t="shared" si="28"/>
        <v>4476122.8326069918</v>
      </c>
      <c r="M32" s="123">
        <f t="shared" si="29"/>
        <v>-178.72497900497433</v>
      </c>
      <c r="N32" s="162">
        <f t="shared" si="13"/>
        <v>107.2349874029846</v>
      </c>
      <c r="O32" s="223">
        <f t="shared" si="30"/>
        <v>3081081.3786287704</v>
      </c>
      <c r="P32" s="229">
        <f t="shared" si="15"/>
        <v>7557204.2112357616</v>
      </c>
      <c r="Q32" s="207">
        <f t="shared" si="31"/>
        <v>263.02346442868532</v>
      </c>
      <c r="R32" s="37">
        <f t="shared" si="32"/>
        <v>2984081.8884046613</v>
      </c>
      <c r="S32" s="230">
        <f t="shared" si="16"/>
        <v>103.85898468380049</v>
      </c>
      <c r="T32" s="229">
        <f t="shared" si="33"/>
        <v>10541286.099640423</v>
      </c>
      <c r="U32" s="261">
        <f t="shared" si="38"/>
        <v>366.8824491124858</v>
      </c>
      <c r="V32" s="259">
        <f t="shared" si="34"/>
        <v>19624743.725389861</v>
      </c>
      <c r="W32" s="358">
        <f t="shared" si="35"/>
        <v>1985410.2941127468</v>
      </c>
      <c r="X32" s="268">
        <f t="shared" si="19"/>
        <v>69.100884305006431</v>
      </c>
      <c r="Y32" s="366">
        <f t="shared" si="36"/>
        <v>5066491.6727415174</v>
      </c>
      <c r="Z32" s="246">
        <f t="shared" si="37"/>
        <v>12526696.393753171</v>
      </c>
      <c r="AA32" s="252">
        <f t="shared" si="20"/>
        <v>435.98333341749225</v>
      </c>
      <c r="AB32" s="253">
        <f t="shared" si="21"/>
        <v>782.18522596023547</v>
      </c>
      <c r="AC32" s="155"/>
      <c r="AD32" s="311">
        <f>PFI_2020!Q34</f>
        <v>11946903.955527136</v>
      </c>
      <c r="AE32" s="317">
        <f t="shared" si="39"/>
        <v>579792.43822603486</v>
      </c>
      <c r="AF32" s="337">
        <f t="shared" si="23"/>
        <v>4.853076917537269E-2</v>
      </c>
      <c r="AG32" s="369"/>
      <c r="AH32" s="121"/>
    </row>
    <row r="33" spans="1:34" ht="14">
      <c r="A33" s="432">
        <v>17</v>
      </c>
      <c r="B33" s="439" t="s">
        <v>19</v>
      </c>
      <c r="C33" s="37">
        <f>Vertetie_ienemumi!I23</f>
        <v>3259107.4660298359</v>
      </c>
      <c r="D33" s="95">
        <f>Iedzivotaju_skaits_struktura!C22</f>
        <v>5476</v>
      </c>
      <c r="E33" s="95">
        <f>Iedzivotaju_skaits_struktura!D22</f>
        <v>354</v>
      </c>
      <c r="F33" s="95">
        <f>Iedzivotaju_skaits_struktura!E22</f>
        <v>593</v>
      </c>
      <c r="G33" s="95">
        <f>Iedzivotaju_skaits_struktura!F22</f>
        <v>1120</v>
      </c>
      <c r="H33" s="95">
        <f>PFI_2020!H35</f>
        <v>745.42647499999998</v>
      </c>
      <c r="I33" s="179">
        <f t="shared" si="11"/>
        <v>595.16206465117534</v>
      </c>
      <c r="J33" s="435">
        <f t="shared" si="24"/>
        <v>10199.388241999999</v>
      </c>
      <c r="K33" s="140">
        <f t="shared" si="12"/>
        <v>319.53950459589106</v>
      </c>
      <c r="L33" s="143">
        <f t="shared" si="28"/>
        <v>1955464.4796179014</v>
      </c>
      <c r="M33" s="123">
        <f t="shared" si="29"/>
        <v>-118.83293611858448</v>
      </c>
      <c r="N33" s="162">
        <f t="shared" si="13"/>
        <v>71.299761671150691</v>
      </c>
      <c r="O33" s="223">
        <f t="shared" si="30"/>
        <v>727213.95084613655</v>
      </c>
      <c r="P33" s="229">
        <f t="shared" si="15"/>
        <v>2682678.4304640377</v>
      </c>
      <c r="Q33" s="207">
        <f t="shared" si="31"/>
        <v>263.02346442868526</v>
      </c>
      <c r="R33" s="37">
        <f t="shared" si="32"/>
        <v>1303642.9864119345</v>
      </c>
      <c r="S33" s="230">
        <f t="shared" si="16"/>
        <v>127.81580183835644</v>
      </c>
      <c r="T33" s="229">
        <f t="shared" si="33"/>
        <v>3986321.4168759724</v>
      </c>
      <c r="U33" s="261">
        <f t="shared" si="38"/>
        <v>390.83926626704175</v>
      </c>
      <c r="V33" s="259">
        <f t="shared" si="34"/>
        <v>6355586.6664065197</v>
      </c>
      <c r="W33" s="358">
        <f t="shared" si="35"/>
        <v>642986.59738847346</v>
      </c>
      <c r="X33" s="268">
        <f t="shared" si="19"/>
        <v>63.041682710020083</v>
      </c>
      <c r="Y33" s="367">
        <f t="shared" si="36"/>
        <v>1370200.5482346099</v>
      </c>
      <c r="Z33" s="247">
        <f t="shared" si="37"/>
        <v>4629308.0142644458</v>
      </c>
      <c r="AA33" s="252">
        <f t="shared" si="20"/>
        <v>453.88094897706179</v>
      </c>
      <c r="AB33" s="253">
        <f t="shared" si="21"/>
        <v>845.38130282404052</v>
      </c>
      <c r="AC33" s="155"/>
      <c r="AD33" s="311">
        <f>PFI_2020!Q35</f>
        <v>4393661.0561484434</v>
      </c>
      <c r="AE33" s="317">
        <f t="shared" si="39"/>
        <v>235646.95811600238</v>
      </c>
      <c r="AF33" s="337">
        <f t="shared" si="23"/>
        <v>5.3633394816889668E-2</v>
      </c>
      <c r="AG33" s="369"/>
      <c r="AH33" s="121"/>
    </row>
    <row r="34" spans="1:34" ht="14">
      <c r="A34" s="432">
        <v>18</v>
      </c>
      <c r="B34" s="439" t="s">
        <v>20</v>
      </c>
      <c r="C34" s="37">
        <f>Vertetie_ienemumi!I24</f>
        <v>1536213.6979894741</v>
      </c>
      <c r="D34" s="95">
        <f>Iedzivotaju_skaits_struktura!C23</f>
        <v>3555</v>
      </c>
      <c r="E34" s="95">
        <f>Iedzivotaju_skaits_struktura!D23</f>
        <v>238</v>
      </c>
      <c r="F34" s="95">
        <f>Iedzivotaju_skaits_struktura!E23</f>
        <v>360</v>
      </c>
      <c r="G34" s="95">
        <f>Iedzivotaju_skaits_struktura!F23</f>
        <v>771</v>
      </c>
      <c r="H34" s="95">
        <f>PFI_2020!H36</f>
        <v>544.93646899999999</v>
      </c>
      <c r="I34" s="179">
        <f t="shared" si="11"/>
        <v>432.12762250055528</v>
      </c>
      <c r="J34" s="435">
        <f t="shared" si="24"/>
        <v>6684.3634328799999</v>
      </c>
      <c r="K34" s="140">
        <f t="shared" si="12"/>
        <v>229.82198879745633</v>
      </c>
      <c r="L34" s="143">
        <f t="shared" si="28"/>
        <v>921728.21879368438</v>
      </c>
      <c r="M34" s="123">
        <f t="shared" si="29"/>
        <v>-208.55045191701922</v>
      </c>
      <c r="N34" s="162">
        <f t="shared" si="13"/>
        <v>125.13027115021153</v>
      </c>
      <c r="O34" s="223">
        <f t="shared" si="30"/>
        <v>836416.20882283314</v>
      </c>
      <c r="P34" s="229">
        <f t="shared" si="15"/>
        <v>1758144.4276165175</v>
      </c>
      <c r="Q34" s="207">
        <f t="shared" si="31"/>
        <v>263.02346442868532</v>
      </c>
      <c r="R34" s="37">
        <f t="shared" si="32"/>
        <v>614485.47919578967</v>
      </c>
      <c r="S34" s="230">
        <f t="shared" si="16"/>
        <v>91.92879551898254</v>
      </c>
      <c r="T34" s="229">
        <f t="shared" si="33"/>
        <v>2372629.9068123074</v>
      </c>
      <c r="U34" s="261">
        <f t="shared" si="38"/>
        <v>354.95225994766787</v>
      </c>
      <c r="V34" s="259">
        <f t="shared" si="34"/>
        <v>4764959.3088909006</v>
      </c>
      <c r="W34" s="358">
        <f t="shared" si="35"/>
        <v>482064.85624883824</v>
      </c>
      <c r="X34" s="268">
        <f t="shared" si="19"/>
        <v>72.118289361345745</v>
      </c>
      <c r="Y34" s="367">
        <f t="shared" si="36"/>
        <v>1318481.0650716713</v>
      </c>
      <c r="Z34" s="247">
        <f t="shared" si="37"/>
        <v>2854694.7630611458</v>
      </c>
      <c r="AA34" s="252">
        <f t="shared" si="20"/>
        <v>427.07054930901364</v>
      </c>
      <c r="AB34" s="253">
        <f t="shared" si="21"/>
        <v>803.00837216909872</v>
      </c>
      <c r="AC34" s="155"/>
      <c r="AD34" s="311">
        <f>PFI_2020!Q36</f>
        <v>2778764.2939096405</v>
      </c>
      <c r="AE34" s="317">
        <f t="shared" si="39"/>
        <v>75930.469151505269</v>
      </c>
      <c r="AF34" s="337">
        <f t="shared" si="23"/>
        <v>2.7325264441437458E-2</v>
      </c>
      <c r="AG34" s="369"/>
      <c r="AH34" s="121"/>
    </row>
    <row r="35" spans="1:34" ht="14">
      <c r="A35" s="432">
        <v>19</v>
      </c>
      <c r="B35" s="439" t="s">
        <v>21</v>
      </c>
      <c r="C35" s="37">
        <f>Vertetie_ienemumi!I25</f>
        <v>3605106.8169786693</v>
      </c>
      <c r="D35" s="95">
        <f>Iedzivotaju_skaits_struktura!C24</f>
        <v>6980</v>
      </c>
      <c r="E35" s="95">
        <f>Iedzivotaju_skaits_struktura!D24</f>
        <v>395</v>
      </c>
      <c r="F35" s="95">
        <f>Iedzivotaju_skaits_struktura!E24</f>
        <v>729</v>
      </c>
      <c r="G35" s="95">
        <f>Iedzivotaju_skaits_struktura!F24</f>
        <v>1656</v>
      </c>
      <c r="H35" s="95">
        <f>PFI_2020!H37</f>
        <v>516.60084300000005</v>
      </c>
      <c r="I35" s="179">
        <f t="shared" si="11"/>
        <v>516.49094799121337</v>
      </c>
      <c r="J35" s="435">
        <f t="shared" si="24"/>
        <v>12291.513281360001</v>
      </c>
      <c r="K35" s="140">
        <f t="shared" si="12"/>
        <v>293.30048582754983</v>
      </c>
      <c r="L35" s="143">
        <f t="shared" si="28"/>
        <v>2163064.0901872013</v>
      </c>
      <c r="M35" s="123">
        <f t="shared" si="29"/>
        <v>-145.07195488692571</v>
      </c>
      <c r="N35" s="162">
        <f t="shared" si="13"/>
        <v>87.043172932155429</v>
      </c>
      <c r="O35" s="223">
        <f t="shared" si="30"/>
        <v>1069892.3161473039</v>
      </c>
      <c r="P35" s="229">
        <f t="shared" si="15"/>
        <v>3232956.4063345054</v>
      </c>
      <c r="Q35" s="207">
        <f t="shared" si="31"/>
        <v>263.02346442868532</v>
      </c>
      <c r="R35" s="37">
        <f t="shared" si="32"/>
        <v>1442042.7267914678</v>
      </c>
      <c r="S35" s="230">
        <f t="shared" si="16"/>
        <v>117.32019433101992</v>
      </c>
      <c r="T35" s="229">
        <f t="shared" si="33"/>
        <v>4674999.1331259729</v>
      </c>
      <c r="U35" s="261">
        <f t="shared" si="38"/>
        <v>380.34365875970525</v>
      </c>
      <c r="V35" s="259">
        <f t="shared" si="34"/>
        <v>7981778.3785869218</v>
      </c>
      <c r="W35" s="358">
        <f t="shared" si="35"/>
        <v>807506.3389322405</v>
      </c>
      <c r="X35" s="268">
        <f t="shared" si="19"/>
        <v>65.696250774655923</v>
      </c>
      <c r="Y35" s="367">
        <f t="shared" si="36"/>
        <v>1877398.6550795445</v>
      </c>
      <c r="Z35" s="247">
        <f t="shared" si="37"/>
        <v>5482505.4720582133</v>
      </c>
      <c r="AA35" s="252">
        <f t="shared" si="20"/>
        <v>446.03990953436113</v>
      </c>
      <c r="AB35" s="253">
        <f t="shared" si="21"/>
        <v>785.45923668455782</v>
      </c>
      <c r="AC35" s="155"/>
      <c r="AD35" s="311">
        <f>PFI_2020!Q37</f>
        <v>5337760.7166860029</v>
      </c>
      <c r="AE35" s="317">
        <f t="shared" si="39"/>
        <v>144744.75537221041</v>
      </c>
      <c r="AF35" s="337">
        <f t="shared" si="23"/>
        <v>2.7117130769787723E-2</v>
      </c>
      <c r="AG35" s="369"/>
      <c r="AH35" s="121"/>
    </row>
    <row r="36" spans="1:34" ht="14">
      <c r="A36" s="432">
        <v>20</v>
      </c>
      <c r="B36" s="439" t="s">
        <v>22</v>
      </c>
      <c r="C36" s="37">
        <f>Vertetie_ienemumi!I26</f>
        <v>13042843.839621387</v>
      </c>
      <c r="D36" s="95">
        <f>Iedzivotaju_skaits_struktura!C25</f>
        <v>11913</v>
      </c>
      <c r="E36" s="95">
        <f>Iedzivotaju_skaits_struktura!D25</f>
        <v>1378</v>
      </c>
      <c r="F36" s="95">
        <f>Iedzivotaju_skaits_struktura!E25</f>
        <v>1947</v>
      </c>
      <c r="G36" s="95">
        <f>Iedzivotaju_skaits_struktura!F25</f>
        <v>1535</v>
      </c>
      <c r="H36" s="95">
        <f>PFI_2020!H38</f>
        <v>162.53339</v>
      </c>
      <c r="I36" s="179">
        <f t="shared" si="11"/>
        <v>1094.8412523815484</v>
      </c>
      <c r="J36" s="435">
        <f t="shared" si="24"/>
        <v>22867.690752800001</v>
      </c>
      <c r="K36" s="140">
        <f t="shared" si="12"/>
        <v>570.36121314629793</v>
      </c>
      <c r="L36" s="143">
        <f t="shared" si="28"/>
        <v>7825706.3037728323</v>
      </c>
      <c r="M36" s="123">
        <f t="shared" si="29"/>
        <v>131.98877243182238</v>
      </c>
      <c r="N36" s="162">
        <f t="shared" si="13"/>
        <v>-79.19326345909343</v>
      </c>
      <c r="O36" s="223">
        <f t="shared" si="30"/>
        <v>-1810967.058487565</v>
      </c>
      <c r="P36" s="229">
        <f t="shared" si="15"/>
        <v>6014739.245285267</v>
      </c>
      <c r="Q36" s="207">
        <f t="shared" si="31"/>
        <v>263.02346442868532</v>
      </c>
      <c r="R36" s="37">
        <f t="shared" si="32"/>
        <v>5217137.5358485552</v>
      </c>
      <c r="S36" s="230">
        <f t="shared" si="16"/>
        <v>228.14448525851918</v>
      </c>
      <c r="T36" s="229">
        <f t="shared" si="33"/>
        <v>11231876.781133823</v>
      </c>
      <c r="U36" s="261">
        <f t="shared" si="38"/>
        <v>491.1679496872045</v>
      </c>
      <c r="V36" s="259">
        <f t="shared" si="34"/>
        <v>8513924.751452636</v>
      </c>
      <c r="W36" s="358">
        <f t="shared" si="35"/>
        <v>861342.90879763162</v>
      </c>
      <c r="X36" s="268">
        <f t="shared" si="19"/>
        <v>37.666370343589051</v>
      </c>
      <c r="Y36" s="367">
        <f t="shared" si="36"/>
        <v>-949624.1496899334</v>
      </c>
      <c r="Z36" s="247">
        <f t="shared" si="37"/>
        <v>12093219.689931454</v>
      </c>
      <c r="AA36" s="252">
        <f t="shared" si="20"/>
        <v>528.83432003079361</v>
      </c>
      <c r="AB36" s="253">
        <f t="shared" si="21"/>
        <v>1015.1279853883534</v>
      </c>
      <c r="AC36" s="155"/>
      <c r="AD36" s="311">
        <f>PFI_2020!Q38</f>
        <v>11040272.853216588</v>
      </c>
      <c r="AE36" s="317">
        <f t="shared" si="39"/>
        <v>1052946.8367148656</v>
      </c>
      <c r="AF36" s="337">
        <f t="shared" si="23"/>
        <v>9.5373262120789892E-2</v>
      </c>
      <c r="AG36" s="369"/>
      <c r="AH36" s="121"/>
    </row>
    <row r="37" spans="1:34" ht="14">
      <c r="A37" s="432">
        <v>21</v>
      </c>
      <c r="B37" s="439" t="s">
        <v>23</v>
      </c>
      <c r="C37" s="37">
        <f>Vertetie_ienemumi!I27</f>
        <v>13585130.514153995</v>
      </c>
      <c r="D37" s="95">
        <f>Iedzivotaju_skaits_struktura!C26</f>
        <v>11528</v>
      </c>
      <c r="E37" s="95">
        <f>Iedzivotaju_skaits_struktura!D26</f>
        <v>1373</v>
      </c>
      <c r="F37" s="95">
        <f>Iedzivotaju_skaits_struktura!E26</f>
        <v>1747</v>
      </c>
      <c r="G37" s="95">
        <f>Iedzivotaju_skaits_struktura!F26</f>
        <v>1490</v>
      </c>
      <c r="H37" s="95">
        <f>PFI_2020!H39</f>
        <v>243.219156</v>
      </c>
      <c r="I37" s="179">
        <f t="shared" si="11"/>
        <v>1178.4464359953154</v>
      </c>
      <c r="J37" s="435">
        <f t="shared" si="24"/>
        <v>21908.333117120001</v>
      </c>
      <c r="K37" s="140">
        <f t="shared" si="12"/>
        <v>620.08964541159276</v>
      </c>
      <c r="L37" s="143">
        <f t="shared" si="28"/>
        <v>8151078.308492396</v>
      </c>
      <c r="M37" s="123">
        <f t="shared" si="29"/>
        <v>181.71720469711721</v>
      </c>
      <c r="N37" s="162">
        <f t="shared" si="13"/>
        <v>-109.03032281827032</v>
      </c>
      <c r="O37" s="223">
        <f t="shared" si="30"/>
        <v>-2388672.6321697962</v>
      </c>
      <c r="P37" s="229">
        <f t="shared" si="15"/>
        <v>5762405.6763225999</v>
      </c>
      <c r="Q37" s="207">
        <f t="shared" si="31"/>
        <v>263.02346442868526</v>
      </c>
      <c r="R37" s="37">
        <f t="shared" si="32"/>
        <v>5434052.2056615986</v>
      </c>
      <c r="S37" s="230">
        <f t="shared" si="16"/>
        <v>248.03585816463712</v>
      </c>
      <c r="T37" s="229">
        <f t="shared" si="33"/>
        <v>11196457.881984198</v>
      </c>
      <c r="U37" s="261">
        <f t="shared" si="38"/>
        <v>511.05932259332241</v>
      </c>
      <c r="V37" s="259">
        <f t="shared" si="34"/>
        <v>7067276.9513480701</v>
      </c>
      <c r="W37" s="358">
        <f t="shared" si="35"/>
        <v>714987.39585571142</v>
      </c>
      <c r="X37" s="268">
        <f t="shared" si="19"/>
        <v>32.63540827289107</v>
      </c>
      <c r="Y37" s="367">
        <f t="shared" si="36"/>
        <v>-1673685.2363140848</v>
      </c>
      <c r="Z37" s="247">
        <f t="shared" si="37"/>
        <v>11911445.27783991</v>
      </c>
      <c r="AA37" s="252">
        <f t="shared" si="20"/>
        <v>543.69473086621349</v>
      </c>
      <c r="AB37" s="253">
        <f t="shared" si="21"/>
        <v>1033.2620817002005</v>
      </c>
      <c r="AC37" s="155"/>
      <c r="AD37" s="311">
        <f>PFI_2020!Q39</f>
        <v>11079784.202561213</v>
      </c>
      <c r="AE37" s="317">
        <f t="shared" si="39"/>
        <v>831661.07527869754</v>
      </c>
      <c r="AF37" s="337">
        <f t="shared" si="23"/>
        <v>7.506112574705659E-2</v>
      </c>
      <c r="AG37" s="369"/>
      <c r="AH37" s="121"/>
    </row>
    <row r="38" spans="1:34" ht="14">
      <c r="A38" s="432">
        <v>22</v>
      </c>
      <c r="B38" s="439" t="s">
        <v>24</v>
      </c>
      <c r="C38" s="37">
        <f>Vertetie_ienemumi!I28</f>
        <v>4322885.9174226727</v>
      </c>
      <c r="D38" s="95">
        <f>Iedzivotaju_skaits_struktura!C27</f>
        <v>5773</v>
      </c>
      <c r="E38" s="95">
        <f>Iedzivotaju_skaits_struktura!D27</f>
        <v>487</v>
      </c>
      <c r="F38" s="95">
        <f>Iedzivotaju_skaits_struktura!E27</f>
        <v>781</v>
      </c>
      <c r="G38" s="95">
        <f>Iedzivotaju_skaits_struktura!F27</f>
        <v>992</v>
      </c>
      <c r="H38" s="95">
        <f>PFI_2020!H40</f>
        <v>178.91882200000001</v>
      </c>
      <c r="I38" s="179">
        <f t="shared" si="11"/>
        <v>748.81100249829774</v>
      </c>
      <c r="J38" s="435">
        <f t="shared" si="24"/>
        <v>10464.676609439999</v>
      </c>
      <c r="K38" s="140">
        <f t="shared" si="12"/>
        <v>413.0931206725561</v>
      </c>
      <c r="L38" s="143">
        <f t="shared" si="28"/>
        <v>2593731.5504536037</v>
      </c>
      <c r="M38" s="123">
        <f t="shared" si="29"/>
        <v>-25.279320041919448</v>
      </c>
      <c r="N38" s="162">
        <f t="shared" si="13"/>
        <v>15.167592025151668</v>
      </c>
      <c r="O38" s="223">
        <f t="shared" si="30"/>
        <v>158723.94548713334</v>
      </c>
      <c r="P38" s="229">
        <f t="shared" si="15"/>
        <v>2752455.495940737</v>
      </c>
      <c r="Q38" s="207">
        <f t="shared" si="31"/>
        <v>263.02346442868532</v>
      </c>
      <c r="R38" s="37">
        <f t="shared" si="32"/>
        <v>1729154.3669690692</v>
      </c>
      <c r="S38" s="230">
        <f t="shared" si="16"/>
        <v>165.23724826902244</v>
      </c>
      <c r="T38" s="229">
        <f t="shared" si="33"/>
        <v>4481609.862909806</v>
      </c>
      <c r="U38" s="261">
        <f t="shared" si="38"/>
        <v>428.26071269770773</v>
      </c>
      <c r="V38" s="259">
        <f t="shared" si="34"/>
        <v>5541888.5580018656</v>
      </c>
      <c r="W38" s="358">
        <f t="shared" si="35"/>
        <v>560665.79751802434</v>
      </c>
      <c r="X38" s="268">
        <f t="shared" si="19"/>
        <v>53.57698268594919</v>
      </c>
      <c r="Y38" s="367">
        <f t="shared" si="36"/>
        <v>719389.74300515768</v>
      </c>
      <c r="Z38" s="247">
        <f t="shared" si="37"/>
        <v>5042275.6604278302</v>
      </c>
      <c r="AA38" s="252">
        <f t="shared" si="20"/>
        <v>481.83769538365692</v>
      </c>
      <c r="AB38" s="253">
        <f t="shared" si="21"/>
        <v>873.42381091769096</v>
      </c>
      <c r="AC38" s="155"/>
      <c r="AD38" s="311">
        <f>PFI_2020!Q40</f>
        <v>4758428.386550786</v>
      </c>
      <c r="AE38" s="317">
        <f t="shared" si="39"/>
        <v>283847.27387704421</v>
      </c>
      <c r="AF38" s="337">
        <f t="shared" si="23"/>
        <v>5.9651475407155319E-2</v>
      </c>
      <c r="AG38" s="369"/>
      <c r="AH38" s="121"/>
    </row>
    <row r="39" spans="1:34" ht="14">
      <c r="A39" s="432">
        <v>23</v>
      </c>
      <c r="B39" s="439" t="s">
        <v>25</v>
      </c>
      <c r="C39" s="37">
        <f>Vertetie_ienemumi!I29</f>
        <v>423995.42897699913</v>
      </c>
      <c r="D39" s="95">
        <f>Iedzivotaju_skaits_struktura!C28</f>
        <v>1061</v>
      </c>
      <c r="E39" s="95">
        <f>Iedzivotaju_skaits_struktura!D28</f>
        <v>49</v>
      </c>
      <c r="F39" s="95">
        <f>Iedzivotaju_skaits_struktura!E28</f>
        <v>96</v>
      </c>
      <c r="G39" s="95">
        <f>Iedzivotaju_skaits_struktura!F28</f>
        <v>238</v>
      </c>
      <c r="H39" s="95">
        <f>PFI_2020!H41</f>
        <v>186.34510800000001</v>
      </c>
      <c r="I39" s="179">
        <f t="shared" si="11"/>
        <v>399.61868895098883</v>
      </c>
      <c r="J39" s="435">
        <f t="shared" si="24"/>
        <v>1947.9845641600002</v>
      </c>
      <c r="K39" s="140">
        <f t="shared" si="12"/>
        <v>217.65851576951906</v>
      </c>
      <c r="L39" s="143">
        <f t="shared" si="28"/>
        <v>254397.25738619946</v>
      </c>
      <c r="M39" s="123">
        <f t="shared" si="29"/>
        <v>-220.71392494495649</v>
      </c>
      <c r="N39" s="162">
        <f t="shared" si="13"/>
        <v>132.4283549669739</v>
      </c>
      <c r="O39" s="223">
        <f t="shared" si="30"/>
        <v>257968.39133276645</v>
      </c>
      <c r="P39" s="229">
        <f t="shared" si="15"/>
        <v>512365.64871896594</v>
      </c>
      <c r="Q39" s="207">
        <f t="shared" si="31"/>
        <v>263.02346442868532</v>
      </c>
      <c r="R39" s="37">
        <f t="shared" si="32"/>
        <v>169598.17159079967</v>
      </c>
      <c r="S39" s="230">
        <f t="shared" si="16"/>
        <v>87.063406307807639</v>
      </c>
      <c r="T39" s="229">
        <f t="shared" si="33"/>
        <v>681963.82030976564</v>
      </c>
      <c r="U39" s="261">
        <f t="shared" si="38"/>
        <v>350.08687073649298</v>
      </c>
      <c r="V39" s="259">
        <f t="shared" si="34"/>
        <v>1412318.2120687035</v>
      </c>
      <c r="W39" s="358">
        <f t="shared" si="35"/>
        <v>142882.4323028661</v>
      </c>
      <c r="X39" s="268">
        <f t="shared" si="19"/>
        <v>73.348852414792688</v>
      </c>
      <c r="Y39" s="367">
        <f t="shared" si="36"/>
        <v>400850.82363563252</v>
      </c>
      <c r="Z39" s="247">
        <f t="shared" si="37"/>
        <v>824846.25261263177</v>
      </c>
      <c r="AA39" s="252">
        <f t="shared" si="20"/>
        <v>423.43572315128569</v>
      </c>
      <c r="AB39" s="253">
        <f t="shared" si="21"/>
        <v>777.42342376308363</v>
      </c>
      <c r="AC39" s="155"/>
      <c r="AD39" s="311">
        <f>PFI_2020!Q41</f>
        <v>803573.46015804843</v>
      </c>
      <c r="AE39" s="317">
        <f t="shared" si="39"/>
        <v>21272.792454583338</v>
      </c>
      <c r="AF39" s="337">
        <f t="shared" si="23"/>
        <v>2.6472741459628857E-2</v>
      </c>
      <c r="AG39" s="369"/>
      <c r="AH39" s="121"/>
    </row>
    <row r="40" spans="1:34" ht="14">
      <c r="A40" s="432">
        <v>24</v>
      </c>
      <c r="B40" s="439" t="s">
        <v>26</v>
      </c>
      <c r="C40" s="37">
        <f>Vertetie_ienemumi!I30</f>
        <v>5428125.5424466105</v>
      </c>
      <c r="D40" s="95">
        <f>Iedzivotaju_skaits_struktura!C29</f>
        <v>12936</v>
      </c>
      <c r="E40" s="95">
        <f>Iedzivotaju_skaits_struktura!D29</f>
        <v>785</v>
      </c>
      <c r="F40" s="95">
        <f>Iedzivotaju_skaits_struktura!E29</f>
        <v>1335</v>
      </c>
      <c r="G40" s="95">
        <f>Iedzivotaju_skaits_struktura!F29</f>
        <v>2822</v>
      </c>
      <c r="H40" s="95">
        <f>PFI_2020!H42</f>
        <v>1045.227316</v>
      </c>
      <c r="I40" s="179">
        <f t="shared" si="11"/>
        <v>419.6139102076848</v>
      </c>
      <c r="J40" s="435">
        <f t="shared" si="24"/>
        <v>22802.025520319999</v>
      </c>
      <c r="K40" s="140">
        <f t="shared" si="12"/>
        <v>238.05453325229124</v>
      </c>
      <c r="L40" s="143">
        <f t="shared" si="28"/>
        <v>3256875.325467966</v>
      </c>
      <c r="M40" s="123">
        <f t="shared" si="29"/>
        <v>-200.31790746218431</v>
      </c>
      <c r="N40" s="162">
        <f t="shared" si="13"/>
        <v>120.19074447731057</v>
      </c>
      <c r="O40" s="223">
        <f t="shared" si="30"/>
        <v>2740592.4228778956</v>
      </c>
      <c r="P40" s="229">
        <f t="shared" si="15"/>
        <v>5997467.7483458612</v>
      </c>
      <c r="Q40" s="207">
        <f t="shared" si="31"/>
        <v>263.02346442868526</v>
      </c>
      <c r="R40" s="37">
        <f t="shared" si="32"/>
        <v>2171250.2169786445</v>
      </c>
      <c r="S40" s="230">
        <f t="shared" si="16"/>
        <v>95.221813300916509</v>
      </c>
      <c r="T40" s="229">
        <f t="shared" si="33"/>
        <v>8168717.9653245062</v>
      </c>
      <c r="U40" s="261">
        <f t="shared" si="38"/>
        <v>358.24527772960181</v>
      </c>
      <c r="V40" s="259">
        <f t="shared" si="34"/>
        <v>16066742.166883282</v>
      </c>
      <c r="W40" s="358">
        <f t="shared" si="35"/>
        <v>1625451.8141663889</v>
      </c>
      <c r="X40" s="268">
        <f t="shared" si="19"/>
        <v>71.285413338296166</v>
      </c>
      <c r="Y40" s="367">
        <f t="shared" si="36"/>
        <v>4366044.2370442841</v>
      </c>
      <c r="Z40" s="247">
        <f t="shared" si="37"/>
        <v>9794169.7794908956</v>
      </c>
      <c r="AA40" s="252">
        <f t="shared" si="20"/>
        <v>429.53069106789798</v>
      </c>
      <c r="AB40" s="253">
        <f t="shared" si="21"/>
        <v>757.12506025749042</v>
      </c>
      <c r="AC40" s="155"/>
      <c r="AD40" s="311">
        <f>PFI_2020!Q42</f>
        <v>9285087.3444776312</v>
      </c>
      <c r="AE40" s="317">
        <f t="shared" si="39"/>
        <v>509082.43501326442</v>
      </c>
      <c r="AF40" s="337">
        <f t="shared" si="23"/>
        <v>5.4827964038059784E-2</v>
      </c>
      <c r="AG40" s="369"/>
      <c r="AH40" s="121"/>
    </row>
    <row r="41" spans="1:34" ht="14">
      <c r="A41" s="432">
        <v>25</v>
      </c>
      <c r="B41" s="439" t="s">
        <v>27</v>
      </c>
      <c r="C41" s="37">
        <f>Vertetie_ienemumi!I31</f>
        <v>14460012.451891758</v>
      </c>
      <c r="D41" s="95">
        <f>Iedzivotaju_skaits_struktura!C30</f>
        <v>24263</v>
      </c>
      <c r="E41" s="95">
        <f>Iedzivotaju_skaits_struktura!D30</f>
        <v>1643</v>
      </c>
      <c r="F41" s="95">
        <f>Iedzivotaju_skaits_struktura!E30</f>
        <v>2741</v>
      </c>
      <c r="G41" s="95">
        <f>Iedzivotaju_skaits_struktura!F30</f>
        <v>4963</v>
      </c>
      <c r="H41" s="95">
        <f>PFI_2020!H43</f>
        <v>785.98101899999995</v>
      </c>
      <c r="I41" s="179">
        <f t="shared" si="11"/>
        <v>595.96968437092517</v>
      </c>
      <c r="J41" s="435">
        <f t="shared" si="24"/>
        <v>41910.591148880005</v>
      </c>
      <c r="K41" s="140">
        <f t="shared" si="12"/>
        <v>345.02048421424325</v>
      </c>
      <c r="L41" s="143">
        <f t="shared" si="28"/>
        <v>8676007.4711350538</v>
      </c>
      <c r="M41" s="123">
        <f t="shared" si="29"/>
        <v>-93.351956500232291</v>
      </c>
      <c r="N41" s="162">
        <f t="shared" si="13"/>
        <v>56.011173900139376</v>
      </c>
      <c r="O41" s="223">
        <f t="shared" si="30"/>
        <v>2347461.4090975602</v>
      </c>
      <c r="P41" s="229">
        <f t="shared" si="15"/>
        <v>11023468.880232614</v>
      </c>
      <c r="Q41" s="207">
        <f t="shared" si="31"/>
        <v>263.02346442868532</v>
      </c>
      <c r="R41" s="37">
        <f t="shared" si="32"/>
        <v>5784004.9807567038</v>
      </c>
      <c r="S41" s="230">
        <f t="shared" si="16"/>
        <v>138.00819368569734</v>
      </c>
      <c r="T41" s="229">
        <f t="shared" si="33"/>
        <v>16807473.860989317</v>
      </c>
      <c r="U41" s="261">
        <f t="shared" si="38"/>
        <v>401.03165811438265</v>
      </c>
      <c r="V41" s="259">
        <f t="shared" si="34"/>
        <v>25047995.797734365</v>
      </c>
      <c r="W41" s="358">
        <f t="shared" si="35"/>
        <v>2534073.7896808735</v>
      </c>
      <c r="X41" s="268">
        <f t="shared" si="19"/>
        <v>60.463804499416916</v>
      </c>
      <c r="Y41" s="367">
        <f t="shared" si="36"/>
        <v>4881535.1987784337</v>
      </c>
      <c r="Z41" s="247">
        <f t="shared" si="37"/>
        <v>19341547.650670189</v>
      </c>
      <c r="AA41" s="252">
        <f t="shared" si="20"/>
        <v>461.49546261379953</v>
      </c>
      <c r="AB41" s="253">
        <f t="shared" si="21"/>
        <v>797.16224913119527</v>
      </c>
      <c r="AC41" s="155"/>
      <c r="AD41" s="311">
        <f>PFI_2020!Q43</f>
        <v>18634649.756661292</v>
      </c>
      <c r="AE41" s="317">
        <f t="shared" si="39"/>
        <v>706897.89400889724</v>
      </c>
      <c r="AF41" s="337">
        <f t="shared" si="23"/>
        <v>3.793459513539843E-2</v>
      </c>
      <c r="AG41" s="369"/>
      <c r="AH41" s="121"/>
    </row>
    <row r="42" spans="1:34" ht="14">
      <c r="A42" s="432">
        <v>26</v>
      </c>
      <c r="B42" s="439" t="s">
        <v>28</v>
      </c>
      <c r="C42" s="37">
        <f>Vertetie_ienemumi!I32</f>
        <v>2014584.4208585261</v>
      </c>
      <c r="D42" s="95">
        <f>Iedzivotaju_skaits_struktura!C31</f>
        <v>3113</v>
      </c>
      <c r="E42" s="95">
        <f>Iedzivotaju_skaits_struktura!D31</f>
        <v>190</v>
      </c>
      <c r="F42" s="95">
        <f>Iedzivotaju_skaits_struktura!E31</f>
        <v>345</v>
      </c>
      <c r="G42" s="95">
        <f>Iedzivotaju_skaits_struktura!F31</f>
        <v>681</v>
      </c>
      <c r="H42" s="95">
        <f>PFI_2020!H44</f>
        <v>300.50493499999999</v>
      </c>
      <c r="I42" s="179">
        <f t="shared" si="11"/>
        <v>647.15207865677041</v>
      </c>
      <c r="J42" s="435">
        <f t="shared" si="24"/>
        <v>5643.0075011999988</v>
      </c>
      <c r="K42" s="140">
        <f t="shared" si="12"/>
        <v>357.00544796903426</v>
      </c>
      <c r="L42" s="143">
        <f t="shared" si="28"/>
        <v>1208750.6525151157</v>
      </c>
      <c r="M42" s="123">
        <f t="shared" si="29"/>
        <v>-81.36699274544128</v>
      </c>
      <c r="N42" s="162">
        <f t="shared" si="13"/>
        <v>48.820195647264768</v>
      </c>
      <c r="O42" s="223">
        <f t="shared" si="30"/>
        <v>275492.73024756659</v>
      </c>
      <c r="P42" s="229">
        <f t="shared" si="15"/>
        <v>1484243.3827626822</v>
      </c>
      <c r="Q42" s="207">
        <f t="shared" si="31"/>
        <v>263.02346442868532</v>
      </c>
      <c r="R42" s="37">
        <f t="shared" si="32"/>
        <v>805833.76834341045</v>
      </c>
      <c r="S42" s="230">
        <f t="shared" si="16"/>
        <v>142.80217918761369</v>
      </c>
      <c r="T42" s="229">
        <f t="shared" si="33"/>
        <v>2290077.1511060926</v>
      </c>
      <c r="U42" s="261">
        <f t="shared" si="38"/>
        <v>405.82564361629898</v>
      </c>
      <c r="V42" s="259">
        <f t="shared" si="34"/>
        <v>3304929.8307573092</v>
      </c>
      <c r="W42" s="358">
        <f t="shared" si="35"/>
        <v>334355.53600715916</v>
      </c>
      <c r="X42" s="268">
        <f t="shared" si="19"/>
        <v>59.251301001470878</v>
      </c>
      <c r="Y42" s="367">
        <f t="shared" si="36"/>
        <v>609848.26625472575</v>
      </c>
      <c r="Z42" s="247">
        <f t="shared" si="37"/>
        <v>2624432.6871132515</v>
      </c>
      <c r="AA42" s="252">
        <f t="shared" si="20"/>
        <v>465.07694461776981</v>
      </c>
      <c r="AB42" s="253">
        <f t="shared" si="21"/>
        <v>843.05579412568306</v>
      </c>
      <c r="AC42" s="155"/>
      <c r="AD42" s="311">
        <f>PFI_2020!Q44</f>
        <v>2500260.1459409879</v>
      </c>
      <c r="AE42" s="317">
        <f t="shared" si="39"/>
        <v>124172.54117226368</v>
      </c>
      <c r="AF42" s="337">
        <f t="shared" si="23"/>
        <v>4.966384852946204E-2</v>
      </c>
      <c r="AG42" s="369"/>
      <c r="AH42" s="121"/>
    </row>
    <row r="43" spans="1:34" ht="14">
      <c r="A43" s="432">
        <v>27</v>
      </c>
      <c r="B43" s="439" t="s">
        <v>29</v>
      </c>
      <c r="C43" s="37">
        <f>Vertetie_ienemumi!I33</f>
        <v>3589083.2663536631</v>
      </c>
      <c r="D43" s="95">
        <f>Iedzivotaju_skaits_struktura!C32</f>
        <v>6264</v>
      </c>
      <c r="E43" s="95">
        <f>Iedzivotaju_skaits_struktura!D32</f>
        <v>462</v>
      </c>
      <c r="F43" s="95">
        <f>Iedzivotaju_skaits_struktura!E32</f>
        <v>695</v>
      </c>
      <c r="G43" s="95">
        <f>Iedzivotaju_skaits_struktura!F32</f>
        <v>1294</v>
      </c>
      <c r="H43" s="95">
        <f>PFI_2020!H45</f>
        <v>496.22530899999998</v>
      </c>
      <c r="I43" s="179">
        <f t="shared" si="11"/>
        <v>572.96987010754515</v>
      </c>
      <c r="J43" s="435">
        <f t="shared" si="24"/>
        <v>11322.602469679998</v>
      </c>
      <c r="K43" s="140">
        <f t="shared" si="12"/>
        <v>316.9839509922403</v>
      </c>
      <c r="L43" s="143">
        <f t="shared" si="28"/>
        <v>2153449.9598121978</v>
      </c>
      <c r="M43" s="123">
        <f t="shared" si="29"/>
        <v>-121.38848972223525</v>
      </c>
      <c r="N43" s="162">
        <f t="shared" si="13"/>
        <v>72.833093833341152</v>
      </c>
      <c r="O43" s="223">
        <f t="shared" si="30"/>
        <v>824660.1681118235</v>
      </c>
      <c r="P43" s="229">
        <f t="shared" si="15"/>
        <v>2978110.1279240213</v>
      </c>
      <c r="Q43" s="207">
        <f t="shared" si="31"/>
        <v>263.02346442868532</v>
      </c>
      <c r="R43" s="37">
        <f t="shared" si="32"/>
        <v>1435633.3065414652</v>
      </c>
      <c r="S43" s="230">
        <f t="shared" si="16"/>
        <v>126.7935803968961</v>
      </c>
      <c r="T43" s="229">
        <f t="shared" si="33"/>
        <v>4413743.4344654866</v>
      </c>
      <c r="U43" s="261">
        <f t="shared" si="38"/>
        <v>389.81704482558143</v>
      </c>
      <c r="V43" s="259">
        <f t="shared" si="34"/>
        <v>7084435.2767344313</v>
      </c>
      <c r="W43" s="358">
        <f t="shared" si="35"/>
        <v>716723.28175203234</v>
      </c>
      <c r="X43" s="268">
        <f t="shared" si="19"/>
        <v>63.30022480885426</v>
      </c>
      <c r="Y43" s="367">
        <f t="shared" si="36"/>
        <v>1541383.4498638557</v>
      </c>
      <c r="Z43" s="247">
        <f t="shared" si="37"/>
        <v>5130466.7162175188</v>
      </c>
      <c r="AA43" s="252">
        <f t="shared" si="20"/>
        <v>453.11726963443567</v>
      </c>
      <c r="AB43" s="253">
        <f t="shared" si="21"/>
        <v>819.04002493893984</v>
      </c>
      <c r="AC43" s="155"/>
      <c r="AD43" s="311">
        <f>PFI_2020!Q45</f>
        <v>4757606.7925497871</v>
      </c>
      <c r="AE43" s="317">
        <f t="shared" si="39"/>
        <v>372859.92366773169</v>
      </c>
      <c r="AF43" s="337">
        <f t="shared" si="23"/>
        <v>7.8371319851740395E-2</v>
      </c>
      <c r="AG43" s="369"/>
      <c r="AH43" s="121"/>
    </row>
    <row r="44" spans="1:34" ht="14">
      <c r="A44" s="432">
        <v>28</v>
      </c>
      <c r="B44" s="439" t="s">
        <v>30</v>
      </c>
      <c r="C44" s="37">
        <f>Vertetie_ienemumi!I34</f>
        <v>4706323.2123141792</v>
      </c>
      <c r="D44" s="95">
        <f>Iedzivotaju_skaits_struktura!C33</f>
        <v>7631</v>
      </c>
      <c r="E44" s="95">
        <f>Iedzivotaju_skaits_struktura!D33</f>
        <v>598</v>
      </c>
      <c r="F44" s="95">
        <f>Iedzivotaju_skaits_struktura!E33</f>
        <v>874</v>
      </c>
      <c r="G44" s="95">
        <f>Iedzivotaju_skaits_struktura!F33</f>
        <v>1517</v>
      </c>
      <c r="H44" s="95">
        <f>PFI_2020!H46</f>
        <v>702.17314799999997</v>
      </c>
      <c r="I44" s="179">
        <f t="shared" si="11"/>
        <v>616.73741479677358</v>
      </c>
      <c r="J44" s="435">
        <f t="shared" si="24"/>
        <v>14069.443184959999</v>
      </c>
      <c r="K44" s="140">
        <f t="shared" si="12"/>
        <v>334.50671433430716</v>
      </c>
      <c r="L44" s="143">
        <f t="shared" si="28"/>
        <v>2823793.9273885074</v>
      </c>
      <c r="M44" s="123">
        <f t="shared" si="29"/>
        <v>-103.86572638016838</v>
      </c>
      <c r="N44" s="162">
        <f t="shared" si="13"/>
        <v>62.319435828101028</v>
      </c>
      <c r="O44" s="223">
        <f t="shared" si="30"/>
        <v>876799.76170222799</v>
      </c>
      <c r="P44" s="229">
        <f t="shared" si="15"/>
        <v>3700593.6890907353</v>
      </c>
      <c r="Q44" s="207">
        <f t="shared" si="31"/>
        <v>263.02346442868532</v>
      </c>
      <c r="R44" s="37">
        <f t="shared" si="32"/>
        <v>1882529.2849256718</v>
      </c>
      <c r="S44" s="230">
        <f t="shared" si="16"/>
        <v>133.80268573372288</v>
      </c>
      <c r="T44" s="229">
        <f t="shared" si="33"/>
        <v>5583122.9740164075</v>
      </c>
      <c r="U44" s="261">
        <f t="shared" si="38"/>
        <v>396.82615016240823</v>
      </c>
      <c r="V44" s="259">
        <f t="shared" si="34"/>
        <v>8556569.583553724</v>
      </c>
      <c r="W44" s="358">
        <f t="shared" si="35"/>
        <v>865657.23207384697</v>
      </c>
      <c r="X44" s="268">
        <f t="shared" si="19"/>
        <v>61.527469189343627</v>
      </c>
      <c r="Y44" s="367">
        <f t="shared" si="36"/>
        <v>1742456.9937760751</v>
      </c>
      <c r="Z44" s="247">
        <f t="shared" si="37"/>
        <v>6448780.2060902547</v>
      </c>
      <c r="AA44" s="252">
        <f t="shared" si="20"/>
        <v>458.35361935175189</v>
      </c>
      <c r="AB44" s="253">
        <f t="shared" si="21"/>
        <v>845.0766879950537</v>
      </c>
      <c r="AC44" s="155"/>
      <c r="AD44" s="311">
        <f>PFI_2020!Q46</f>
        <v>6018803.2234235033</v>
      </c>
      <c r="AE44" s="317">
        <f t="shared" si="39"/>
        <v>429976.98266675137</v>
      </c>
      <c r="AF44" s="337">
        <f t="shared" si="23"/>
        <v>7.1438950021393E-2</v>
      </c>
      <c r="AG44" s="369"/>
      <c r="AH44" s="121"/>
    </row>
    <row r="45" spans="1:34" ht="14">
      <c r="A45" s="432">
        <v>29</v>
      </c>
      <c r="B45" s="439" t="s">
        <v>31</v>
      </c>
      <c r="C45" s="37">
        <f>Vertetie_ienemumi!I35</f>
        <v>10758066.953363128</v>
      </c>
      <c r="D45" s="95">
        <f>Iedzivotaju_skaits_struktura!C34</f>
        <v>9359</v>
      </c>
      <c r="E45" s="95">
        <f>Iedzivotaju_skaits_struktura!D34</f>
        <v>625</v>
      </c>
      <c r="F45" s="95">
        <f>Iedzivotaju_skaits_struktura!E34</f>
        <v>853</v>
      </c>
      <c r="G45" s="95">
        <f>Iedzivotaju_skaits_struktura!F34</f>
        <v>1927</v>
      </c>
      <c r="H45" s="95">
        <f>PFI_2020!H47</f>
        <v>80.593541999999999</v>
      </c>
      <c r="I45" s="179">
        <f t="shared" si="11"/>
        <v>1149.4889361430846</v>
      </c>
      <c r="J45" s="435">
        <f t="shared" si="24"/>
        <v>15150.762183839999</v>
      </c>
      <c r="K45" s="140">
        <f t="shared" si="12"/>
        <v>710.06770635194994</v>
      </c>
      <c r="L45" s="143">
        <f t="shared" si="28"/>
        <v>6454840.172017877</v>
      </c>
      <c r="M45" s="123">
        <f t="shared" si="29"/>
        <v>271.69526563747439</v>
      </c>
      <c r="N45" s="162">
        <f t="shared" si="13"/>
        <v>-163.01715938248464</v>
      </c>
      <c r="O45" s="223">
        <f t="shared" si="30"/>
        <v>-2469834.2136891661</v>
      </c>
      <c r="P45" s="229">
        <f t="shared" si="15"/>
        <v>3985005.9583287109</v>
      </c>
      <c r="Q45" s="207">
        <f t="shared" si="31"/>
        <v>263.02346442868532</v>
      </c>
      <c r="R45" s="37">
        <f t="shared" si="32"/>
        <v>4303226.781345251</v>
      </c>
      <c r="S45" s="230">
        <f t="shared" si="16"/>
        <v>284.02708254077993</v>
      </c>
      <c r="T45" s="229">
        <f t="shared" si="33"/>
        <v>8288232.7396739619</v>
      </c>
      <c r="U45" s="261">
        <f t="shared" si="38"/>
        <v>547.05054696946524</v>
      </c>
      <c r="V45" s="259">
        <f t="shared" si="34"/>
        <v>3524156.7265877626</v>
      </c>
      <c r="W45" s="358">
        <f t="shared" si="35"/>
        <v>356534.4414654274</v>
      </c>
      <c r="X45" s="268">
        <f t="shared" si="19"/>
        <v>23.532442601845581</v>
      </c>
      <c r="Y45" s="367">
        <f t="shared" si="36"/>
        <v>-2113299.772223739</v>
      </c>
      <c r="Z45" s="247">
        <f t="shared" si="37"/>
        <v>8644767.1811393891</v>
      </c>
      <c r="AA45" s="252">
        <f t="shared" si="20"/>
        <v>570.5829895713108</v>
      </c>
      <c r="AB45" s="253">
        <f t="shared" si="21"/>
        <v>923.68492158771119</v>
      </c>
      <c r="AC45" s="155"/>
      <c r="AD45" s="311">
        <f>PFI_2020!Q47</f>
        <v>8129596.5681756148</v>
      </c>
      <c r="AE45" s="317">
        <f t="shared" si="39"/>
        <v>515170.61296377424</v>
      </c>
      <c r="AF45" s="337">
        <f t="shared" si="23"/>
        <v>6.3369763633841059E-2</v>
      </c>
      <c r="AG45" s="369"/>
      <c r="AH45" s="121"/>
    </row>
    <row r="46" spans="1:34" ht="14">
      <c r="A46" s="432">
        <v>30</v>
      </c>
      <c r="B46" s="439" t="s">
        <v>32</v>
      </c>
      <c r="C46" s="37">
        <f>Vertetie_ienemumi!I36</f>
        <v>11794379.032111399</v>
      </c>
      <c r="D46" s="95">
        <f>Iedzivotaju_skaits_struktura!C35</f>
        <v>18297</v>
      </c>
      <c r="E46" s="95">
        <f>Iedzivotaju_skaits_struktura!D35</f>
        <v>1439</v>
      </c>
      <c r="F46" s="95">
        <f>Iedzivotaju_skaits_struktura!E35</f>
        <v>1989</v>
      </c>
      <c r="G46" s="95">
        <f>Iedzivotaju_skaits_struktura!F35</f>
        <v>3875</v>
      </c>
      <c r="H46" s="95">
        <f>PFI_2020!H48</f>
        <v>172.88524200000001</v>
      </c>
      <c r="I46" s="179">
        <f t="shared" si="11"/>
        <v>644.60725977544951</v>
      </c>
      <c r="J46" s="435">
        <f t="shared" si="24"/>
        <v>31278.685567839999</v>
      </c>
      <c r="K46" s="140">
        <f t="shared" si="12"/>
        <v>377.07399841117683</v>
      </c>
      <c r="L46" s="143">
        <f t="shared" si="28"/>
        <v>7076627.4192668395</v>
      </c>
      <c r="M46" s="123">
        <f t="shared" si="29"/>
        <v>-61.298442303298714</v>
      </c>
      <c r="N46" s="162">
        <f t="shared" si="13"/>
        <v>36.77906538197923</v>
      </c>
      <c r="O46" s="223">
        <f t="shared" si="30"/>
        <v>1150400.8215619575</v>
      </c>
      <c r="P46" s="229">
        <f t="shared" si="15"/>
        <v>8227028.2408287972</v>
      </c>
      <c r="Q46" s="207">
        <f t="shared" si="31"/>
        <v>263.02346442868532</v>
      </c>
      <c r="R46" s="37">
        <f t="shared" si="32"/>
        <v>4717751.6128445594</v>
      </c>
      <c r="S46" s="230">
        <f t="shared" si="16"/>
        <v>150.82959936447071</v>
      </c>
      <c r="T46" s="229">
        <f t="shared" si="33"/>
        <v>12944779.853673358</v>
      </c>
      <c r="U46" s="261">
        <f t="shared" si="38"/>
        <v>413.85306379315608</v>
      </c>
      <c r="V46" s="259">
        <f t="shared" si="34"/>
        <v>17691212.403759055</v>
      </c>
      <c r="W46" s="358">
        <f t="shared" si="35"/>
        <v>1789797.396249085</v>
      </c>
      <c r="X46" s="268">
        <f t="shared" si="19"/>
        <v>57.22099134783695</v>
      </c>
      <c r="Y46" s="367">
        <f t="shared" si="36"/>
        <v>2940198.2178110424</v>
      </c>
      <c r="Z46" s="247">
        <f t="shared" si="37"/>
        <v>14734577.249922443</v>
      </c>
      <c r="AA46" s="252">
        <f t="shared" si="20"/>
        <v>471.07405514099304</v>
      </c>
      <c r="AB46" s="253">
        <f t="shared" si="21"/>
        <v>805.30017215513158</v>
      </c>
      <c r="AC46" s="155"/>
      <c r="AD46" s="311">
        <f>PFI_2020!Q48</f>
        <v>13973068.211605888</v>
      </c>
      <c r="AE46" s="317">
        <f t="shared" si="39"/>
        <v>761509.03831655532</v>
      </c>
      <c r="AF46" s="337">
        <f t="shared" si="23"/>
        <v>5.4498341150589491E-2</v>
      </c>
      <c r="AG46" s="369"/>
      <c r="AH46" s="121"/>
    </row>
    <row r="47" spans="1:34" ht="14">
      <c r="A47" s="432">
        <v>31</v>
      </c>
      <c r="B47" s="439" t="s">
        <v>33</v>
      </c>
      <c r="C47" s="37">
        <f>Vertetie_ienemumi!I37</f>
        <v>1337515.1054606845</v>
      </c>
      <c r="D47" s="95">
        <f>Iedzivotaju_skaits_struktura!C36</f>
        <v>2515</v>
      </c>
      <c r="E47" s="95">
        <f>Iedzivotaju_skaits_struktura!D36</f>
        <v>116</v>
      </c>
      <c r="F47" s="95">
        <f>Iedzivotaju_skaits_struktura!E36</f>
        <v>244</v>
      </c>
      <c r="G47" s="95">
        <f>Iedzivotaju_skaits_struktura!F36</f>
        <v>583</v>
      </c>
      <c r="H47" s="95">
        <f>PFI_2020!H49</f>
        <v>190.31487000000001</v>
      </c>
      <c r="I47" s="179">
        <f t="shared" si="11"/>
        <v>531.81515127661407</v>
      </c>
      <c r="J47" s="435">
        <f t="shared" si="24"/>
        <v>4302.5786023999999</v>
      </c>
      <c r="K47" s="140">
        <f t="shared" si="12"/>
        <v>310.86360739920286</v>
      </c>
      <c r="L47" s="143">
        <f t="shared" si="28"/>
        <v>802509.06327641068</v>
      </c>
      <c r="M47" s="123">
        <f t="shared" si="29"/>
        <v>-127.50883331527268</v>
      </c>
      <c r="N47" s="162">
        <f t="shared" si="13"/>
        <v>76.505299989163603</v>
      </c>
      <c r="O47" s="223">
        <f t="shared" si="30"/>
        <v>329170.06670356827</v>
      </c>
      <c r="P47" s="229">
        <f t="shared" si="15"/>
        <v>1131679.129979979</v>
      </c>
      <c r="Q47" s="207">
        <f t="shared" si="31"/>
        <v>263.02346442868532</v>
      </c>
      <c r="R47" s="37">
        <f t="shared" si="32"/>
        <v>535006.04218427383</v>
      </c>
      <c r="S47" s="230">
        <f t="shared" si="16"/>
        <v>124.34544295968115</v>
      </c>
      <c r="T47" s="229">
        <f t="shared" si="33"/>
        <v>1666685.172164253</v>
      </c>
      <c r="U47" s="261">
        <f t="shared" si="38"/>
        <v>387.36890738836649</v>
      </c>
      <c r="V47" s="259">
        <f t="shared" si="34"/>
        <v>2718412.1973644551</v>
      </c>
      <c r="W47" s="358">
        <f t="shared" si="35"/>
        <v>275018.29505708982</v>
      </c>
      <c r="X47" s="268">
        <f t="shared" si="19"/>
        <v>63.919412164529255</v>
      </c>
      <c r="Y47" s="367">
        <f t="shared" si="36"/>
        <v>604188.3617606581</v>
      </c>
      <c r="Z47" s="247">
        <f t="shared" si="37"/>
        <v>1941703.4672213427</v>
      </c>
      <c r="AA47" s="252">
        <f t="shared" si="20"/>
        <v>451.28831955289576</v>
      </c>
      <c r="AB47" s="253">
        <f t="shared" si="21"/>
        <v>772.04909233452986</v>
      </c>
      <c r="AC47" s="155"/>
      <c r="AD47" s="311">
        <f>PFI_2020!Q49</f>
        <v>1863841.6916395354</v>
      </c>
      <c r="AE47" s="317">
        <f t="shared" si="39"/>
        <v>77861.775581807364</v>
      </c>
      <c r="AF47" s="337">
        <f t="shared" si="23"/>
        <v>4.1774886746586359E-2</v>
      </c>
      <c r="AG47" s="369"/>
      <c r="AH47" s="121"/>
    </row>
    <row r="48" spans="1:34" ht="14">
      <c r="A48" s="432">
        <v>32</v>
      </c>
      <c r="B48" s="439" t="s">
        <v>34</v>
      </c>
      <c r="C48" s="37">
        <f>Vertetie_ienemumi!I38</f>
        <v>1000792.6083704521</v>
      </c>
      <c r="D48" s="95">
        <f>Iedzivotaju_skaits_struktura!C37</f>
        <v>2667</v>
      </c>
      <c r="E48" s="95">
        <f>Iedzivotaju_skaits_struktura!D37</f>
        <v>138</v>
      </c>
      <c r="F48" s="95">
        <f>Iedzivotaju_skaits_struktura!E37</f>
        <v>233</v>
      </c>
      <c r="G48" s="95">
        <f>Iedzivotaju_skaits_struktura!F37</f>
        <v>566</v>
      </c>
      <c r="H48" s="95">
        <f>PFI_2020!H50</f>
        <v>510.04650099999998</v>
      </c>
      <c r="I48" s="179">
        <f t="shared" si="11"/>
        <v>375.25032184868843</v>
      </c>
      <c r="J48" s="435">
        <f t="shared" si="24"/>
        <v>4943.6106815200001</v>
      </c>
      <c r="K48" s="140">
        <f t="shared" si="12"/>
        <v>202.44163079256492</v>
      </c>
      <c r="L48" s="143">
        <f t="shared" si="28"/>
        <v>600475.56502227124</v>
      </c>
      <c r="M48" s="123">
        <f t="shared" si="29"/>
        <v>-235.93080992191062</v>
      </c>
      <c r="N48" s="162">
        <f t="shared" si="13"/>
        <v>141.55848595314637</v>
      </c>
      <c r="O48" s="223">
        <f t="shared" si="30"/>
        <v>699810.04321777332</v>
      </c>
      <c r="P48" s="229">
        <f t="shared" si="15"/>
        <v>1300285.6082400447</v>
      </c>
      <c r="Q48" s="207">
        <f t="shared" si="31"/>
        <v>263.02346442868537</v>
      </c>
      <c r="R48" s="37">
        <f t="shared" si="32"/>
        <v>400317.04334818083</v>
      </c>
      <c r="S48" s="230">
        <f t="shared" si="16"/>
        <v>80.976652317025966</v>
      </c>
      <c r="T48" s="229">
        <f t="shared" si="33"/>
        <v>1700602.6515882255</v>
      </c>
      <c r="U48" s="261">
        <f t="shared" si="38"/>
        <v>344.0001167457113</v>
      </c>
      <c r="V48" s="259">
        <f t="shared" si="34"/>
        <v>3659418.7185139554</v>
      </c>
      <c r="W48" s="358">
        <f t="shared" si="35"/>
        <v>370218.72468106076</v>
      </c>
      <c r="X48" s="268">
        <f t="shared" si="19"/>
        <v>74.888325260926592</v>
      </c>
      <c r="Y48" s="367">
        <f t="shared" si="36"/>
        <v>1070028.7678988341</v>
      </c>
      <c r="Z48" s="247">
        <f t="shared" si="37"/>
        <v>2070821.3762692863</v>
      </c>
      <c r="AA48" s="252">
        <f t="shared" si="20"/>
        <v>418.88844200663789</v>
      </c>
      <c r="AB48" s="253">
        <f t="shared" si="21"/>
        <v>776.46095848117216</v>
      </c>
      <c r="AC48" s="155"/>
      <c r="AD48" s="311">
        <f>PFI_2020!Q50</f>
        <v>1978974.7514334456</v>
      </c>
      <c r="AE48" s="317">
        <f t="shared" si="39"/>
        <v>91846.624835840659</v>
      </c>
      <c r="AF48" s="337">
        <f t="shared" si="23"/>
        <v>4.6411216095259888E-2</v>
      </c>
      <c r="AG48" s="369"/>
      <c r="AH48" s="121"/>
    </row>
    <row r="49" spans="1:34" ht="14">
      <c r="A49" s="432">
        <v>33</v>
      </c>
      <c r="B49" s="439" t="s">
        <v>35</v>
      </c>
      <c r="C49" s="37">
        <f>Vertetie_ienemumi!I39</f>
        <v>2488572.0095598628</v>
      </c>
      <c r="D49" s="95">
        <f>Iedzivotaju_skaits_struktura!C38</f>
        <v>7361</v>
      </c>
      <c r="E49" s="95">
        <f>Iedzivotaju_skaits_struktura!D38</f>
        <v>357</v>
      </c>
      <c r="F49" s="95">
        <f>Iedzivotaju_skaits_struktura!E38</f>
        <v>711</v>
      </c>
      <c r="G49" s="95">
        <f>Iedzivotaju_skaits_struktura!F38</f>
        <v>1645</v>
      </c>
      <c r="H49" s="95">
        <f>PFI_2020!H51</f>
        <v>949.68394499999999</v>
      </c>
      <c r="I49" s="179">
        <f t="shared" si="11"/>
        <v>338.07526281209925</v>
      </c>
      <c r="J49" s="435">
        <f t="shared" si="24"/>
        <v>13175.059596399997</v>
      </c>
      <c r="K49" s="140">
        <f t="shared" si="12"/>
        <v>188.88506661782765</v>
      </c>
      <c r="L49" s="143">
        <f t="shared" si="28"/>
        <v>1493143.2057359177</v>
      </c>
      <c r="M49" s="123">
        <f t="shared" si="29"/>
        <v>-249.4873740966479</v>
      </c>
      <c r="N49" s="162">
        <f t="shared" si="13"/>
        <v>149.69242445798872</v>
      </c>
      <c r="O49" s="223">
        <f t="shared" si="30"/>
        <v>1972206.6133636059</v>
      </c>
      <c r="P49" s="229">
        <f t="shared" si="15"/>
        <v>3465349.8190995236</v>
      </c>
      <c r="Q49" s="207">
        <f t="shared" si="31"/>
        <v>263.02346442868532</v>
      </c>
      <c r="R49" s="37">
        <f t="shared" si="32"/>
        <v>995428.80382394511</v>
      </c>
      <c r="S49" s="230">
        <f t="shared" si="16"/>
        <v>75.554026647131053</v>
      </c>
      <c r="T49" s="229">
        <f t="shared" si="33"/>
        <v>4460778.6229234692</v>
      </c>
      <c r="U49" s="261">
        <f t="shared" si="38"/>
        <v>338.5774910758164</v>
      </c>
      <c r="V49" s="259">
        <f t="shared" si="34"/>
        <v>9931208.9802818187</v>
      </c>
      <c r="W49" s="358">
        <f t="shared" si="35"/>
        <v>1004727.7466827035</v>
      </c>
      <c r="X49" s="268">
        <f t="shared" si="19"/>
        <v>76.259825569004576</v>
      </c>
      <c r="Y49" s="367">
        <f t="shared" si="36"/>
        <v>2976934.3600463094</v>
      </c>
      <c r="Z49" s="247">
        <f t="shared" si="37"/>
        <v>5465506.3696061727</v>
      </c>
      <c r="AA49" s="252">
        <f t="shared" si="20"/>
        <v>414.83731664482099</v>
      </c>
      <c r="AB49" s="253">
        <f t="shared" si="21"/>
        <v>742.49509164599544</v>
      </c>
      <c r="AC49" s="155"/>
      <c r="AD49" s="311">
        <f>PFI_2020!Q51</f>
        <v>5313274.4783718782</v>
      </c>
      <c r="AE49" s="317">
        <f t="shared" si="39"/>
        <v>152231.89123429451</v>
      </c>
      <c r="AF49" s="337">
        <f t="shared" si="23"/>
        <v>2.8651237923801309E-2</v>
      </c>
      <c r="AG49" s="369"/>
      <c r="AH49" s="121"/>
    </row>
    <row r="50" spans="1:34" ht="14">
      <c r="A50" s="432">
        <v>34</v>
      </c>
      <c r="B50" s="439" t="s">
        <v>36</v>
      </c>
      <c r="C50" s="37">
        <f>Vertetie_ienemumi!I40</f>
        <v>7817819.9617788363</v>
      </c>
      <c r="D50" s="95">
        <f>Iedzivotaju_skaits_struktura!C39</f>
        <v>22632</v>
      </c>
      <c r="E50" s="95">
        <f>Iedzivotaju_skaits_struktura!D39</f>
        <v>1047</v>
      </c>
      <c r="F50" s="95">
        <f>Iedzivotaju_skaits_struktura!E39</f>
        <v>1896</v>
      </c>
      <c r="G50" s="95">
        <f>Iedzivotaju_skaits_struktura!F39</f>
        <v>5063</v>
      </c>
      <c r="H50" s="95">
        <f>PFI_2020!H52</f>
        <v>1875.795766</v>
      </c>
      <c r="I50" s="179">
        <f t="shared" si="11"/>
        <v>345.43212980641732</v>
      </c>
      <c r="J50" s="435">
        <f t="shared" si="24"/>
        <v>37860.769564319999</v>
      </c>
      <c r="K50" s="140">
        <f t="shared" si="12"/>
        <v>206.48867024473671</v>
      </c>
      <c r="L50" s="143">
        <f t="shared" si="28"/>
        <v>4690691.977067302</v>
      </c>
      <c r="M50" s="123">
        <f t="shared" si="29"/>
        <v>-231.88377046973883</v>
      </c>
      <c r="N50" s="162">
        <f t="shared" si="13"/>
        <v>139.1302622818433</v>
      </c>
      <c r="O50" s="223">
        <f t="shared" si="30"/>
        <v>5267578.7996762712</v>
      </c>
      <c r="P50" s="229">
        <f t="shared" si="15"/>
        <v>9958270.7767435722</v>
      </c>
      <c r="Q50" s="207">
        <f t="shared" si="31"/>
        <v>263.02346442868532</v>
      </c>
      <c r="R50" s="37">
        <f t="shared" si="32"/>
        <v>3127127.9847115348</v>
      </c>
      <c r="S50" s="230">
        <f t="shared" si="16"/>
        <v>82.595468097894695</v>
      </c>
      <c r="T50" s="229">
        <f t="shared" si="33"/>
        <v>13085398.761455107</v>
      </c>
      <c r="U50" s="261">
        <f t="shared" si="38"/>
        <v>345.61893252658001</v>
      </c>
      <c r="V50" s="259">
        <f t="shared" si="34"/>
        <v>27872528.355446495</v>
      </c>
      <c r="W50" s="358">
        <f t="shared" si="35"/>
        <v>2819828.1462528277</v>
      </c>
      <c r="X50" s="268">
        <f t="shared" si="19"/>
        <v>74.478891440976795</v>
      </c>
      <c r="Y50" s="367">
        <f t="shared" si="36"/>
        <v>8087406.9459290989</v>
      </c>
      <c r="Z50" s="247">
        <f t="shared" si="37"/>
        <v>15905226.907707935</v>
      </c>
      <c r="AA50" s="252">
        <f t="shared" si="20"/>
        <v>420.09782396755679</v>
      </c>
      <c r="AB50" s="253">
        <f t="shared" si="21"/>
        <v>702.77602101926186</v>
      </c>
      <c r="AC50" s="155"/>
      <c r="AD50" s="311">
        <f>PFI_2020!Q52</f>
        <v>15313400.544484926</v>
      </c>
      <c r="AE50" s="317">
        <f t="shared" si="39"/>
        <v>591826.36322300881</v>
      </c>
      <c r="AF50" s="337">
        <f t="shared" si="23"/>
        <v>3.8647612037820966E-2</v>
      </c>
      <c r="AG50" s="369"/>
      <c r="AH50" s="121"/>
    </row>
    <row r="51" spans="1:34" ht="14">
      <c r="A51" s="432">
        <v>35</v>
      </c>
      <c r="B51" s="439" t="s">
        <v>37</v>
      </c>
      <c r="C51" s="37">
        <f>Vertetie_ienemumi!I41</f>
        <v>14486600.262209795</v>
      </c>
      <c r="D51" s="95">
        <f>Iedzivotaju_skaits_struktura!C40</f>
        <v>21047</v>
      </c>
      <c r="E51" s="95">
        <f>Iedzivotaju_skaits_struktura!D40</f>
        <v>1502</v>
      </c>
      <c r="F51" s="95">
        <f>Iedzivotaju_skaits_struktura!E40</f>
        <v>2321</v>
      </c>
      <c r="G51" s="95">
        <f>Iedzivotaju_skaits_struktura!F40</f>
        <v>4321</v>
      </c>
      <c r="H51" s="95">
        <f>PFI_2020!H53</f>
        <v>887.90868599999999</v>
      </c>
      <c r="I51" s="179">
        <f t="shared" si="11"/>
        <v>688.2976320715444</v>
      </c>
      <c r="J51" s="435">
        <f t="shared" si="24"/>
        <v>36675.301202720002</v>
      </c>
      <c r="K51" s="140">
        <f t="shared" si="12"/>
        <v>394.99608148099969</v>
      </c>
      <c r="L51" s="143">
        <f t="shared" si="28"/>
        <v>8691960.1573258769</v>
      </c>
      <c r="M51" s="123">
        <f t="shared" si="29"/>
        <v>-43.376359233475853</v>
      </c>
      <c r="N51" s="162">
        <f t="shared" si="13"/>
        <v>26.02581554008551</v>
      </c>
      <c r="O51" s="223">
        <f t="shared" si="30"/>
        <v>954504.62397906708</v>
      </c>
      <c r="P51" s="229">
        <f t="shared" si="15"/>
        <v>9646464.7813049443</v>
      </c>
      <c r="Q51" s="207">
        <f t="shared" si="31"/>
        <v>263.02346442868532</v>
      </c>
      <c r="R51" s="37">
        <f t="shared" si="32"/>
        <v>5794640.1048839185</v>
      </c>
      <c r="S51" s="230">
        <f t="shared" si="16"/>
        <v>157.99843259239989</v>
      </c>
      <c r="T51" s="229">
        <f t="shared" si="33"/>
        <v>15441104.886188863</v>
      </c>
      <c r="U51" s="261">
        <f t="shared" si="38"/>
        <v>421.02189702108518</v>
      </c>
      <c r="V51" s="259">
        <f t="shared" si="34"/>
        <v>20086238.315212805</v>
      </c>
      <c r="W51" s="358">
        <f t="shared" si="35"/>
        <v>2032099.1131940575</v>
      </c>
      <c r="X51" s="268">
        <f t="shared" si="19"/>
        <v>55.407837060745067</v>
      </c>
      <c r="Y51" s="367">
        <f t="shared" si="36"/>
        <v>2986603.7371731247</v>
      </c>
      <c r="Z51" s="247">
        <f t="shared" si="37"/>
        <v>17473203.999382921</v>
      </c>
      <c r="AA51" s="252">
        <f t="shared" si="20"/>
        <v>476.42973408183025</v>
      </c>
      <c r="AB51" s="253">
        <f t="shared" si="21"/>
        <v>830.19926827495226</v>
      </c>
      <c r="AC51" s="155"/>
      <c r="AD51" s="311">
        <f>PFI_2020!Q53</f>
        <v>16847555.572032258</v>
      </c>
      <c r="AE51" s="317">
        <f t="shared" si="39"/>
        <v>625648.42735066265</v>
      </c>
      <c r="AF51" s="337">
        <f t="shared" si="23"/>
        <v>3.7135857761423141E-2</v>
      </c>
      <c r="AG51" s="369"/>
      <c r="AH51" s="121"/>
    </row>
    <row r="52" spans="1:34" ht="14">
      <c r="A52" s="432">
        <v>36</v>
      </c>
      <c r="B52" s="439" t="s">
        <v>38</v>
      </c>
      <c r="C52" s="37">
        <f>Vertetie_ienemumi!I42</f>
        <v>2225712.5299969688</v>
      </c>
      <c r="D52" s="95">
        <f>Iedzivotaju_skaits_struktura!C41</f>
        <v>3959</v>
      </c>
      <c r="E52" s="95">
        <f>Iedzivotaju_skaits_struktura!D41</f>
        <v>248</v>
      </c>
      <c r="F52" s="95">
        <f>Iedzivotaju_skaits_struktura!E41</f>
        <v>412</v>
      </c>
      <c r="G52" s="95">
        <f>Iedzivotaju_skaits_struktura!F41</f>
        <v>881</v>
      </c>
      <c r="H52" s="95">
        <f>PFI_2020!H54</f>
        <v>675.95532900000001</v>
      </c>
      <c r="I52" s="179">
        <f t="shared" si="11"/>
        <v>562.19058600580172</v>
      </c>
      <c r="J52" s="435">
        <f t="shared" si="24"/>
        <v>7561.8321000799988</v>
      </c>
      <c r="K52" s="140">
        <f t="shared" si="12"/>
        <v>294.33508976924026</v>
      </c>
      <c r="L52" s="143">
        <f t="shared" si="28"/>
        <v>1335427.5179981813</v>
      </c>
      <c r="M52" s="123">
        <f t="shared" si="29"/>
        <v>-144.03735094523529</v>
      </c>
      <c r="N52" s="162">
        <f t="shared" si="13"/>
        <v>86.422410567141171</v>
      </c>
      <c r="O52" s="223">
        <f t="shared" si="30"/>
        <v>653511.75839290104</v>
      </c>
      <c r="P52" s="229">
        <f t="shared" si="15"/>
        <v>1988939.2763910824</v>
      </c>
      <c r="Q52" s="207">
        <f t="shared" si="31"/>
        <v>263.02346442868532</v>
      </c>
      <c r="R52" s="37">
        <f t="shared" si="32"/>
        <v>890285.01199878752</v>
      </c>
      <c r="S52" s="230">
        <f t="shared" si="16"/>
        <v>117.7340359076961</v>
      </c>
      <c r="T52" s="229">
        <f t="shared" si="33"/>
        <v>2879224.28838987</v>
      </c>
      <c r="U52" s="261">
        <f t="shared" si="38"/>
        <v>380.75750033638144</v>
      </c>
      <c r="V52" s="259">
        <f t="shared" si="34"/>
        <v>4902627.0329307178</v>
      </c>
      <c r="W52" s="358">
        <f t="shared" si="35"/>
        <v>495992.52431423595</v>
      </c>
      <c r="X52" s="268">
        <f t="shared" si="19"/>
        <v>65.591581213366098</v>
      </c>
      <c r="Y52" s="367">
        <f t="shared" si="36"/>
        <v>1149504.2827071371</v>
      </c>
      <c r="Z52" s="247">
        <f t="shared" si="37"/>
        <v>3375216.8127041059</v>
      </c>
      <c r="AA52" s="252">
        <f t="shared" si="20"/>
        <v>446.3490815497475</v>
      </c>
      <c r="AB52" s="253">
        <f t="shared" si="21"/>
        <v>852.54276653298962</v>
      </c>
      <c r="AC52" s="155"/>
      <c r="AD52" s="311">
        <f>PFI_2020!Q54</f>
        <v>3203513.639498001</v>
      </c>
      <c r="AE52" s="317">
        <f t="shared" si="39"/>
        <v>171703.1732061049</v>
      </c>
      <c r="AF52" s="337">
        <f t="shared" si="23"/>
        <v>5.359838993318955E-2</v>
      </c>
      <c r="AG52" s="369"/>
      <c r="AH52" s="121"/>
    </row>
    <row r="53" spans="1:34" ht="14">
      <c r="A53" s="432">
        <v>37</v>
      </c>
      <c r="B53" s="439" t="s">
        <v>39</v>
      </c>
      <c r="C53" s="37">
        <f>Vertetie_ienemumi!I43</f>
        <v>1606446.7575861299</v>
      </c>
      <c r="D53" s="95">
        <f>Iedzivotaju_skaits_struktura!C42</f>
        <v>2848</v>
      </c>
      <c r="E53" s="95">
        <f>Iedzivotaju_skaits_struktura!D42</f>
        <v>187</v>
      </c>
      <c r="F53" s="95">
        <f>Iedzivotaju_skaits_struktura!E42</f>
        <v>260</v>
      </c>
      <c r="G53" s="95">
        <f>Iedzivotaju_skaits_struktura!F42</f>
        <v>671</v>
      </c>
      <c r="H53" s="95">
        <f>PFI_2020!H55</f>
        <v>320.38893899999999</v>
      </c>
      <c r="I53" s="179">
        <f t="shared" si="11"/>
        <v>564.06136151198382</v>
      </c>
      <c r="J53" s="435">
        <f t="shared" si="24"/>
        <v>5116.7111872800006</v>
      </c>
      <c r="K53" s="140">
        <f t="shared" si="12"/>
        <v>313.96080388115536</v>
      </c>
      <c r="L53" s="143">
        <f t="shared" si="28"/>
        <v>963868.05455167789</v>
      </c>
      <c r="M53" s="123">
        <f t="shared" si="29"/>
        <v>-124.41163683332019</v>
      </c>
      <c r="N53" s="162">
        <f t="shared" si="13"/>
        <v>74.646982099992115</v>
      </c>
      <c r="O53" s="223">
        <f t="shared" si="30"/>
        <v>381947.04840771959</v>
      </c>
      <c r="P53" s="229">
        <f t="shared" si="15"/>
        <v>1345815.1029593975</v>
      </c>
      <c r="Q53" s="207">
        <f t="shared" si="31"/>
        <v>263.02346442868532</v>
      </c>
      <c r="R53" s="37">
        <f t="shared" si="32"/>
        <v>642578.70303445205</v>
      </c>
      <c r="S53" s="230">
        <f t="shared" si="16"/>
        <v>125.58432155246217</v>
      </c>
      <c r="T53" s="229">
        <f t="shared" si="33"/>
        <v>1988393.8059938494</v>
      </c>
      <c r="U53" s="261">
        <f t="shared" si="38"/>
        <v>388.60778598114746</v>
      </c>
      <c r="V53" s="259">
        <f t="shared" si="34"/>
        <v>3216941.8479314214</v>
      </c>
      <c r="W53" s="358">
        <f t="shared" si="35"/>
        <v>325453.90400089137</v>
      </c>
      <c r="X53" s="268">
        <f t="shared" si="19"/>
        <v>63.606072746486177</v>
      </c>
      <c r="Y53" s="367">
        <f t="shared" si="36"/>
        <v>707400.95240861096</v>
      </c>
      <c r="Z53" s="247">
        <f t="shared" si="37"/>
        <v>2313847.7099947408</v>
      </c>
      <c r="AA53" s="252">
        <f t="shared" si="20"/>
        <v>452.21385872763364</v>
      </c>
      <c r="AB53" s="253">
        <f t="shared" si="21"/>
        <v>812.44652738579384</v>
      </c>
      <c r="AC53" s="155"/>
      <c r="AD53" s="311">
        <f>PFI_2020!Q55</f>
        <v>2208716.4299290655</v>
      </c>
      <c r="AE53" s="317">
        <f t="shared" si="39"/>
        <v>105131.28006567527</v>
      </c>
      <c r="AF53" s="337">
        <f t="shared" si="23"/>
        <v>4.7598360134013085E-2</v>
      </c>
      <c r="AG53" s="369"/>
      <c r="AH53" s="121"/>
    </row>
    <row r="54" spans="1:34" ht="14">
      <c r="A54" s="432">
        <v>38</v>
      </c>
      <c r="B54" s="439" t="s">
        <v>40</v>
      </c>
      <c r="C54" s="37">
        <f>Vertetie_ienemumi!I44</f>
        <v>5510344.429251276</v>
      </c>
      <c r="D54" s="95">
        <f>Iedzivotaju_skaits_struktura!C43</f>
        <v>7394</v>
      </c>
      <c r="E54" s="95">
        <f>Iedzivotaju_skaits_struktura!D43</f>
        <v>451</v>
      </c>
      <c r="F54" s="95">
        <f>Iedzivotaju_skaits_struktura!E43</f>
        <v>767</v>
      </c>
      <c r="G54" s="95">
        <f>Iedzivotaju_skaits_struktura!F43</f>
        <v>1740</v>
      </c>
      <c r="H54" s="95">
        <f>PFI_2020!H56</f>
        <v>396.10554200000001</v>
      </c>
      <c r="I54" s="179">
        <f t="shared" si="11"/>
        <v>745.24539210863884</v>
      </c>
      <c r="J54" s="435">
        <f t="shared" si="24"/>
        <v>12839.44042384</v>
      </c>
      <c r="K54" s="140">
        <f t="shared" si="12"/>
        <v>429.17325423464604</v>
      </c>
      <c r="L54" s="143">
        <f t="shared" si="28"/>
        <v>3306206.6575507657</v>
      </c>
      <c r="M54" s="123">
        <f t="shared" si="29"/>
        <v>-9.1991864798295069</v>
      </c>
      <c r="N54" s="162">
        <f t="shared" si="13"/>
        <v>5.5195118878977043</v>
      </c>
      <c r="O54" s="223">
        <f t="shared" si="30"/>
        <v>70867.444053339219</v>
      </c>
      <c r="P54" s="229">
        <f t="shared" si="15"/>
        <v>3377074.101604105</v>
      </c>
      <c r="Q54" s="207">
        <f t="shared" si="31"/>
        <v>263.02346442868537</v>
      </c>
      <c r="R54" s="37">
        <f t="shared" si="32"/>
        <v>2204137.7717005103</v>
      </c>
      <c r="S54" s="230">
        <f t="shared" si="16"/>
        <v>171.66930169385842</v>
      </c>
      <c r="T54" s="229">
        <f t="shared" si="33"/>
        <v>5581211.8733046148</v>
      </c>
      <c r="U54" s="261">
        <f t="shared" si="38"/>
        <v>434.69276612254373</v>
      </c>
      <c r="V54" s="259">
        <f t="shared" si="34"/>
        <v>6593057.2236554893</v>
      </c>
      <c r="W54" s="358">
        <f t="shared" si="35"/>
        <v>667011.19080524321</v>
      </c>
      <c r="X54" s="268">
        <f t="shared" si="19"/>
        <v>51.950176081408578</v>
      </c>
      <c r="Y54" s="367">
        <f t="shared" si="36"/>
        <v>737878.6348585824</v>
      </c>
      <c r="Z54" s="247">
        <f t="shared" si="37"/>
        <v>6248223.0641098581</v>
      </c>
      <c r="AA54" s="252">
        <f t="shared" si="20"/>
        <v>486.64294220395232</v>
      </c>
      <c r="AB54" s="253">
        <f t="shared" si="21"/>
        <v>845.03963539489564</v>
      </c>
      <c r="AC54" s="155"/>
      <c r="AD54" s="311">
        <f>PFI_2020!Q56</f>
        <v>6048450.8462046655</v>
      </c>
      <c r="AE54" s="317">
        <f t="shared" si="39"/>
        <v>199772.21790519264</v>
      </c>
      <c r="AF54" s="337">
        <f t="shared" si="23"/>
        <v>3.302865857470727E-2</v>
      </c>
      <c r="AG54" s="369"/>
      <c r="AH54" s="121"/>
    </row>
    <row r="55" spans="1:34" ht="14">
      <c r="A55" s="432">
        <v>39</v>
      </c>
      <c r="B55" s="439" t="s">
        <v>41</v>
      </c>
      <c r="C55" s="37">
        <f>Vertetie_ienemumi!I45</f>
        <v>1514296.113373932</v>
      </c>
      <c r="D55" s="95">
        <f>Iedzivotaju_skaits_struktura!C44</f>
        <v>2973</v>
      </c>
      <c r="E55" s="95">
        <f>Iedzivotaju_skaits_struktura!D44</f>
        <v>146</v>
      </c>
      <c r="F55" s="95">
        <f>Iedzivotaju_skaits_struktura!E44</f>
        <v>283</v>
      </c>
      <c r="G55" s="95">
        <f>Iedzivotaju_skaits_struktura!F44</f>
        <v>746</v>
      </c>
      <c r="H55" s="95">
        <f>PFI_2020!H57</f>
        <v>378.901206</v>
      </c>
      <c r="I55" s="179">
        <f t="shared" si="11"/>
        <v>509.34951677562464</v>
      </c>
      <c r="J55" s="435">
        <f t="shared" si="24"/>
        <v>5365.1898331199991</v>
      </c>
      <c r="K55" s="140">
        <f t="shared" si="12"/>
        <v>282.24464752877697</v>
      </c>
      <c r="L55" s="143">
        <f t="shared" si="28"/>
        <v>908577.66802435915</v>
      </c>
      <c r="M55" s="123">
        <f t="shared" si="29"/>
        <v>-156.12779318569858</v>
      </c>
      <c r="N55" s="162">
        <f t="shared" si="13"/>
        <v>93.676675911419139</v>
      </c>
      <c r="O55" s="223">
        <f t="shared" si="30"/>
        <v>502593.1492004231</v>
      </c>
      <c r="P55" s="229">
        <f t="shared" si="15"/>
        <v>1411170.8172247822</v>
      </c>
      <c r="Q55" s="207">
        <f t="shared" si="31"/>
        <v>263.02346442868532</v>
      </c>
      <c r="R55" s="37">
        <f t="shared" si="32"/>
        <v>605718.44534957281</v>
      </c>
      <c r="S55" s="230">
        <f t="shared" si="16"/>
        <v>112.8978590115108</v>
      </c>
      <c r="T55" s="229">
        <f t="shared" si="33"/>
        <v>2016889.2625743551</v>
      </c>
      <c r="U55" s="261">
        <f t="shared" si="38"/>
        <v>375.92132344019615</v>
      </c>
      <c r="V55" s="259">
        <f t="shared" si="34"/>
        <v>3543326.7541904086</v>
      </c>
      <c r="W55" s="358">
        <f t="shared" si="35"/>
        <v>358473.84870932827</v>
      </c>
      <c r="X55" s="268">
        <f t="shared" si="19"/>
        <v>66.814755835184741</v>
      </c>
      <c r="Y55" s="367">
        <f t="shared" si="36"/>
        <v>861066.99790975137</v>
      </c>
      <c r="Z55" s="247">
        <f t="shared" si="37"/>
        <v>2375363.1112836832</v>
      </c>
      <c r="AA55" s="252">
        <f t="shared" si="20"/>
        <v>442.73607927538086</v>
      </c>
      <c r="AB55" s="253">
        <f t="shared" si="21"/>
        <v>798.97851035441749</v>
      </c>
      <c r="AC55" s="155"/>
      <c r="AD55" s="311">
        <f>PFI_2020!Q57</f>
        <v>2256407.7507879389</v>
      </c>
      <c r="AE55" s="317">
        <f t="shared" si="39"/>
        <v>118955.36049574427</v>
      </c>
      <c r="AF55" s="337">
        <f t="shared" si="23"/>
        <v>5.271891148849539E-2</v>
      </c>
      <c r="AG55" s="369"/>
      <c r="AH55" s="121"/>
    </row>
    <row r="56" spans="1:34" ht="14">
      <c r="A56" s="432">
        <v>40</v>
      </c>
      <c r="B56" s="439" t="s">
        <v>42</v>
      </c>
      <c r="C56" s="37">
        <f>Vertetie_ienemumi!I46</f>
        <v>15740171.86290401</v>
      </c>
      <c r="D56" s="95">
        <f>Iedzivotaju_skaits_struktura!C45</f>
        <v>9135</v>
      </c>
      <c r="E56" s="95">
        <f>Iedzivotaju_skaits_struktura!D45</f>
        <v>820</v>
      </c>
      <c r="F56" s="95">
        <f>Iedzivotaju_skaits_struktura!E45</f>
        <v>1375</v>
      </c>
      <c r="G56" s="95">
        <f>Iedzivotaju_skaits_struktura!F45</f>
        <v>1256</v>
      </c>
      <c r="H56" s="95">
        <f>PFI_2020!H58</f>
        <v>152.389421</v>
      </c>
      <c r="I56" s="179">
        <f t="shared" si="11"/>
        <v>1723.062053957746</v>
      </c>
      <c r="J56" s="435">
        <f t="shared" si="24"/>
        <v>16697.371919919999</v>
      </c>
      <c r="K56" s="142">
        <f t="shared" si="12"/>
        <v>942.67360985868402</v>
      </c>
      <c r="L56" s="143">
        <f t="shared" si="28"/>
        <v>9444103.1177424062</v>
      </c>
      <c r="M56" s="123">
        <f t="shared" si="29"/>
        <v>504.30116914420847</v>
      </c>
      <c r="N56" s="162">
        <f t="shared" si="13"/>
        <v>-302.58070148652507</v>
      </c>
      <c r="O56" s="223">
        <f t="shared" si="30"/>
        <v>-5052302.5085107991</v>
      </c>
      <c r="P56" s="229">
        <f t="shared" si="15"/>
        <v>4391800.6092316071</v>
      </c>
      <c r="Q56" s="207">
        <f t="shared" si="31"/>
        <v>263.02346442868532</v>
      </c>
      <c r="R56" s="37">
        <f t="shared" si="32"/>
        <v>6296068.7451616041</v>
      </c>
      <c r="S56" s="230">
        <f t="shared" si="16"/>
        <v>377.06944394347363</v>
      </c>
      <c r="T56" s="229">
        <f t="shared" si="33"/>
        <v>10687869.35439321</v>
      </c>
      <c r="U56" s="261">
        <f t="shared" si="38"/>
        <v>640.09290837215883</v>
      </c>
      <c r="V56" s="259">
        <f t="shared" si="34"/>
        <v>0</v>
      </c>
      <c r="W56" s="358">
        <f t="shared" si="35"/>
        <v>0</v>
      </c>
      <c r="X56" s="268">
        <f t="shared" si="19"/>
        <v>0</v>
      </c>
      <c r="Y56" s="367">
        <f t="shared" si="36"/>
        <v>-5052302.5085107991</v>
      </c>
      <c r="Z56" s="247">
        <f t="shared" si="37"/>
        <v>10687869.35439321</v>
      </c>
      <c r="AA56" s="252">
        <f t="shared" si="20"/>
        <v>640.09290837215883</v>
      </c>
      <c r="AB56" s="253">
        <f t="shared" si="21"/>
        <v>1169.991171800023</v>
      </c>
      <c r="AC56" s="155"/>
      <c r="AD56" s="311">
        <f>PFI_2020!Q58</f>
        <v>9462589.5837689899</v>
      </c>
      <c r="AE56" s="317">
        <f t="shared" si="39"/>
        <v>1225279.7706242204</v>
      </c>
      <c r="AF56" s="337">
        <f t="shared" si="23"/>
        <v>0.12948672874135014</v>
      </c>
      <c r="AG56" s="369"/>
      <c r="AH56" s="121"/>
    </row>
    <row r="57" spans="1:34" ht="14">
      <c r="A57" s="432">
        <v>41</v>
      </c>
      <c r="B57" s="439" t="s">
        <v>43</v>
      </c>
      <c r="C57" s="37">
        <f>Vertetie_ienemumi!I47</f>
        <v>5472706.4170017997</v>
      </c>
      <c r="D57" s="95">
        <f>Iedzivotaju_skaits_struktura!C46</f>
        <v>9075</v>
      </c>
      <c r="E57" s="95">
        <f>Iedzivotaju_skaits_struktura!D46</f>
        <v>641</v>
      </c>
      <c r="F57" s="95">
        <f>Iedzivotaju_skaits_struktura!E46</f>
        <v>1042</v>
      </c>
      <c r="G57" s="95">
        <f>Iedzivotaju_skaits_struktura!F46</f>
        <v>1994</v>
      </c>
      <c r="H57" s="95">
        <f>PFI_2020!H59</f>
        <v>489.89969100000002</v>
      </c>
      <c r="I57" s="179">
        <f t="shared" si="11"/>
        <v>603.0530487054325</v>
      </c>
      <c r="J57" s="435">
        <f t="shared" si="24"/>
        <v>16192.067530320001</v>
      </c>
      <c r="K57" s="140">
        <f t="shared" si="12"/>
        <v>337.98688195649117</v>
      </c>
      <c r="L57" s="143">
        <f t="shared" si="28"/>
        <v>3283623.8502010796</v>
      </c>
      <c r="M57" s="123">
        <f t="shared" si="29"/>
        <v>-100.38555875798437</v>
      </c>
      <c r="N57" s="162">
        <f t="shared" si="13"/>
        <v>60.231335254790622</v>
      </c>
      <c r="O57" s="223">
        <f t="shared" si="30"/>
        <v>975269.84788691357</v>
      </c>
      <c r="P57" s="229">
        <f t="shared" si="15"/>
        <v>4258893.6980879931</v>
      </c>
      <c r="Q57" s="207">
        <f t="shared" si="31"/>
        <v>263.02346442868532</v>
      </c>
      <c r="R57" s="37">
        <f t="shared" si="32"/>
        <v>2189082.5668007201</v>
      </c>
      <c r="S57" s="230">
        <f t="shared" si="16"/>
        <v>135.19475278259648</v>
      </c>
      <c r="T57" s="229">
        <f t="shared" si="33"/>
        <v>6447976.2648887131</v>
      </c>
      <c r="U57" s="261">
        <f t="shared" si="38"/>
        <v>398.2182172112818</v>
      </c>
      <c r="V57" s="259">
        <f t="shared" si="34"/>
        <v>9791128.3328805417</v>
      </c>
      <c r="W57" s="358">
        <f t="shared" si="35"/>
        <v>990555.96623816935</v>
      </c>
      <c r="X57" s="268">
        <f t="shared" si="19"/>
        <v>61.175385069468838</v>
      </c>
      <c r="Y57" s="367">
        <f t="shared" si="36"/>
        <v>1965825.8141250829</v>
      </c>
      <c r="Z57" s="247">
        <f t="shared" si="37"/>
        <v>7438532.2311268821</v>
      </c>
      <c r="AA57" s="252">
        <f t="shared" si="20"/>
        <v>459.3936022807506</v>
      </c>
      <c r="AB57" s="253">
        <f t="shared" si="21"/>
        <v>819.67297312692915</v>
      </c>
      <c r="AC57" s="155"/>
      <c r="AD57" s="311">
        <f>PFI_2020!Q59</f>
        <v>7089148.6278971517</v>
      </c>
      <c r="AE57" s="317">
        <f t="shared" si="39"/>
        <v>349383.60322973039</v>
      </c>
      <c r="AF57" s="337">
        <f t="shared" si="23"/>
        <v>4.9284282439056026E-2</v>
      </c>
      <c r="AG57" s="369"/>
      <c r="AH57" s="121"/>
    </row>
    <row r="58" spans="1:34" ht="14">
      <c r="A58" s="432">
        <v>42</v>
      </c>
      <c r="B58" s="439" t="s">
        <v>44</v>
      </c>
      <c r="C58" s="37">
        <f>Vertetie_ienemumi!I48</f>
        <v>11137636.76186214</v>
      </c>
      <c r="D58" s="95">
        <f>Iedzivotaju_skaits_struktura!C47</f>
        <v>21541</v>
      </c>
      <c r="E58" s="95">
        <f>Iedzivotaju_skaits_struktura!D47</f>
        <v>1400</v>
      </c>
      <c r="F58" s="95">
        <f>Iedzivotaju_skaits_struktura!E47</f>
        <v>2180</v>
      </c>
      <c r="G58" s="95">
        <f>Iedzivotaju_skaits_struktura!F47</f>
        <v>4496</v>
      </c>
      <c r="H58" s="95">
        <f>PFI_2020!H60</f>
        <v>1871.8631310000001</v>
      </c>
      <c r="I58" s="179">
        <f t="shared" si="11"/>
        <v>517.04362665902886</v>
      </c>
      <c r="J58" s="435">
        <f t="shared" si="24"/>
        <v>38096.071959119996</v>
      </c>
      <c r="K58" s="140">
        <f t="shared" si="12"/>
        <v>292.35656562738745</v>
      </c>
      <c r="L58" s="143">
        <f t="shared" ref="L58:L89" si="40">C58*$L$14</f>
        <v>6682582.0571172843</v>
      </c>
      <c r="M58" s="123">
        <f t="shared" ref="M58:M89" si="41">K58-$K$15</f>
        <v>-146.01587508708809</v>
      </c>
      <c r="N58" s="162">
        <f t="shared" si="13"/>
        <v>87.609525052252849</v>
      </c>
      <c r="O58" s="223">
        <f t="shared" ref="O58:O89" si="42">N58*J58</f>
        <v>3337578.7706949506</v>
      </c>
      <c r="P58" s="229">
        <f t="shared" si="15"/>
        <v>10020160.827812236</v>
      </c>
      <c r="Q58" s="207">
        <f t="shared" ref="Q58:Q89" si="43">P58/J58</f>
        <v>263.02346442868537</v>
      </c>
      <c r="R58" s="37">
        <f t="shared" ref="R58:R89" si="44">C58*$R$14</f>
        <v>4455054.7047448559</v>
      </c>
      <c r="S58" s="230">
        <f t="shared" si="16"/>
        <v>116.94262625095497</v>
      </c>
      <c r="T58" s="229">
        <f t="shared" ref="T58:T89" si="45">R58+P58</f>
        <v>14475215.532557093</v>
      </c>
      <c r="U58" s="261">
        <f t="shared" si="38"/>
        <v>379.96609067964033</v>
      </c>
      <c r="V58" s="259">
        <f t="shared" ref="V58:V89" si="46">($K$7-K58)*J58</f>
        <v>24774524.913277697</v>
      </c>
      <c r="W58" s="358">
        <f t="shared" ref="W58:W89" si="47">V58*$W$14</f>
        <v>2506407.0890738266</v>
      </c>
      <c r="X58" s="268">
        <f t="shared" si="19"/>
        <v>65.791745977469631</v>
      </c>
      <c r="Y58" s="367">
        <f t="shared" ref="Y58:Y89" si="48">O58+W58</f>
        <v>5843985.8597687772</v>
      </c>
      <c r="Z58" s="247">
        <f t="shared" ref="Z58:Z89" si="49">T58+W58</f>
        <v>16981622.621630918</v>
      </c>
      <c r="AA58" s="252">
        <f t="shared" si="20"/>
        <v>445.75783665710998</v>
      </c>
      <c r="AB58" s="253">
        <f t="shared" si="21"/>
        <v>788.339567412419</v>
      </c>
      <c r="AC58" s="155"/>
      <c r="AD58" s="311">
        <f>PFI_2020!Q60</f>
        <v>16256619.628241789</v>
      </c>
      <c r="AE58" s="317">
        <f t="shared" si="39"/>
        <v>725002.99338912964</v>
      </c>
      <c r="AF58" s="337">
        <f t="shared" si="23"/>
        <v>4.4597401548943205E-2</v>
      </c>
      <c r="AG58" s="369"/>
      <c r="AH58" s="121"/>
    </row>
    <row r="59" spans="1:34" ht="14">
      <c r="A59" s="432">
        <v>43</v>
      </c>
      <c r="B59" s="439" t="s">
        <v>45</v>
      </c>
      <c r="C59" s="37">
        <f>Vertetie_ienemumi!I49</f>
        <v>6114659.3189499881</v>
      </c>
      <c r="D59" s="95">
        <f>Iedzivotaju_skaits_struktura!C48</f>
        <v>8993</v>
      </c>
      <c r="E59" s="95">
        <f>Iedzivotaju_skaits_struktura!D48</f>
        <v>683</v>
      </c>
      <c r="F59" s="95">
        <f>Iedzivotaju_skaits_struktura!E48</f>
        <v>1139</v>
      </c>
      <c r="G59" s="95">
        <f>Iedzivotaju_skaits_struktura!F48</f>
        <v>1623</v>
      </c>
      <c r="H59" s="95">
        <f>PFI_2020!H61</f>
        <v>311.86354</v>
      </c>
      <c r="I59" s="179">
        <f t="shared" si="11"/>
        <v>679.93542966195798</v>
      </c>
      <c r="J59" s="435">
        <f t="shared" si="24"/>
        <v>15979.412580799999</v>
      </c>
      <c r="K59" s="140">
        <f t="shared" si="12"/>
        <v>382.65857947100216</v>
      </c>
      <c r="L59" s="143">
        <f t="shared" si="40"/>
        <v>3668795.5913699926</v>
      </c>
      <c r="M59" s="123">
        <f t="shared" si="41"/>
        <v>-55.713861243473389</v>
      </c>
      <c r="N59" s="162">
        <f t="shared" si="13"/>
        <v>33.428316746084029</v>
      </c>
      <c r="O59" s="223">
        <f t="shared" si="42"/>
        <v>534164.86516734236</v>
      </c>
      <c r="P59" s="229">
        <f t="shared" si="15"/>
        <v>4202960.4565373352</v>
      </c>
      <c r="Q59" s="207">
        <f t="shared" si="43"/>
        <v>263.02346442868532</v>
      </c>
      <c r="R59" s="37">
        <f t="shared" si="44"/>
        <v>2445863.7275799955</v>
      </c>
      <c r="S59" s="230">
        <f t="shared" si="16"/>
        <v>153.06343178840089</v>
      </c>
      <c r="T59" s="229">
        <f t="shared" si="45"/>
        <v>6648824.1841173302</v>
      </c>
      <c r="U59" s="261">
        <f t="shared" si="38"/>
        <v>416.08689621708618</v>
      </c>
      <c r="V59" s="259">
        <f t="shared" si="46"/>
        <v>8948711.2220140174</v>
      </c>
      <c r="W59" s="358">
        <f t="shared" si="47"/>
        <v>905329.70151567855</v>
      </c>
      <c r="X59" s="268">
        <f t="shared" si="19"/>
        <v>56.65600640435769</v>
      </c>
      <c r="Y59" s="367">
        <f t="shared" si="48"/>
        <v>1439494.5666830209</v>
      </c>
      <c r="Z59" s="247">
        <f t="shared" si="49"/>
        <v>7554153.8856330086</v>
      </c>
      <c r="AA59" s="252">
        <f t="shared" si="20"/>
        <v>472.74290262144382</v>
      </c>
      <c r="AB59" s="253">
        <f t="shared" si="21"/>
        <v>840.00376800100173</v>
      </c>
      <c r="AC59" s="155"/>
      <c r="AD59" s="311">
        <f>PFI_2020!Q61</f>
        <v>7135093.9364412511</v>
      </c>
      <c r="AE59" s="317">
        <f t="shared" si="39"/>
        <v>419059.94919175748</v>
      </c>
      <c r="AF59" s="337">
        <f t="shared" si="23"/>
        <v>5.8732225941901195E-2</v>
      </c>
      <c r="AG59" s="369"/>
      <c r="AH59" s="121"/>
    </row>
    <row r="60" spans="1:34" ht="14">
      <c r="A60" s="432">
        <v>44</v>
      </c>
      <c r="B60" s="439" t="s">
        <v>46</v>
      </c>
      <c r="C60" s="37">
        <f>Vertetie_ienemumi!I50</f>
        <v>11113124.174713247</v>
      </c>
      <c r="D60" s="95">
        <f>Iedzivotaju_skaits_struktura!C49</f>
        <v>10090</v>
      </c>
      <c r="E60" s="95">
        <f>Iedzivotaju_skaits_struktura!D49</f>
        <v>1104</v>
      </c>
      <c r="F60" s="95">
        <f>Iedzivotaju_skaits_struktura!E49</f>
        <v>1480</v>
      </c>
      <c r="G60" s="95">
        <f>Iedzivotaju_skaits_struktura!F49</f>
        <v>1599</v>
      </c>
      <c r="H60" s="95">
        <f>PFI_2020!H62</f>
        <v>130.59732399999999</v>
      </c>
      <c r="I60" s="179">
        <f t="shared" si="11"/>
        <v>1101.3998190994298</v>
      </c>
      <c r="J60" s="435">
        <f t="shared" si="24"/>
        <v>18879.927932479997</v>
      </c>
      <c r="K60" s="140">
        <f t="shared" si="12"/>
        <v>588.62111203268068</v>
      </c>
      <c r="L60" s="143">
        <f t="shared" si="40"/>
        <v>6667874.5048279474</v>
      </c>
      <c r="M60" s="123">
        <f t="shared" si="41"/>
        <v>150.24867131820514</v>
      </c>
      <c r="N60" s="162">
        <f t="shared" si="13"/>
        <v>-90.149202790923084</v>
      </c>
      <c r="O60" s="223">
        <f t="shared" si="42"/>
        <v>-1702010.4518631524</v>
      </c>
      <c r="P60" s="229">
        <f t="shared" si="15"/>
        <v>4965864.0529647954</v>
      </c>
      <c r="Q60" s="207">
        <f t="shared" si="43"/>
        <v>263.02346442868532</v>
      </c>
      <c r="R60" s="37">
        <f t="shared" si="44"/>
        <v>4445249.6698852992</v>
      </c>
      <c r="S60" s="230">
        <f t="shared" si="16"/>
        <v>235.44844481307231</v>
      </c>
      <c r="T60" s="229">
        <f t="shared" si="45"/>
        <v>9411113.7228500955</v>
      </c>
      <c r="U60" s="261">
        <f t="shared" si="38"/>
        <v>498.47190924175771</v>
      </c>
      <c r="V60" s="259">
        <f t="shared" si="46"/>
        <v>6684485.6432694737</v>
      </c>
      <c r="W60" s="358">
        <f t="shared" si="47"/>
        <v>676260.88741357217</v>
      </c>
      <c r="X60" s="268">
        <f t="shared" si="19"/>
        <v>35.819039661172113</v>
      </c>
      <c r="Y60" s="367">
        <f t="shared" si="48"/>
        <v>-1025749.5644495803</v>
      </c>
      <c r="Z60" s="247">
        <f t="shared" si="49"/>
        <v>10087374.610263668</v>
      </c>
      <c r="AA60" s="252">
        <f t="shared" si="20"/>
        <v>534.29094890292981</v>
      </c>
      <c r="AB60" s="253">
        <f t="shared" si="21"/>
        <v>999.73980280115643</v>
      </c>
      <c r="AC60" s="155"/>
      <c r="AD60" s="311">
        <f>PFI_2020!Q62</f>
        <v>9398352.9578256141</v>
      </c>
      <c r="AE60" s="317">
        <f t="shared" si="39"/>
        <v>689021.65243805386</v>
      </c>
      <c r="AF60" s="337">
        <f t="shared" si="23"/>
        <v>7.3313021497488418E-2</v>
      </c>
      <c r="AG60" s="369"/>
      <c r="AH60" s="121"/>
    </row>
    <row r="61" spans="1:34" ht="14">
      <c r="A61" s="432">
        <v>45</v>
      </c>
      <c r="B61" s="439" t="s">
        <v>47</v>
      </c>
      <c r="C61" s="37">
        <f>Vertetie_ienemumi!I51</f>
        <v>5771332.0057223141</v>
      </c>
      <c r="D61" s="95">
        <f>Iedzivotaju_skaits_struktura!C50</f>
        <v>8216</v>
      </c>
      <c r="E61" s="95">
        <f>Iedzivotaju_skaits_struktura!D50</f>
        <v>639</v>
      </c>
      <c r="F61" s="95">
        <f>Iedzivotaju_skaits_struktura!E50</f>
        <v>939</v>
      </c>
      <c r="G61" s="95">
        <f>Iedzivotaju_skaits_struktura!F50</f>
        <v>1573</v>
      </c>
      <c r="H61" s="95">
        <f>PFI_2020!H63</f>
        <v>111.74619800000001</v>
      </c>
      <c r="I61" s="179">
        <f t="shared" si="11"/>
        <v>702.45034149492631</v>
      </c>
      <c r="J61" s="435">
        <f t="shared" si="24"/>
        <v>14106.27422096</v>
      </c>
      <c r="K61" s="140">
        <f t="shared" si="12"/>
        <v>409.13227088318627</v>
      </c>
      <c r="L61" s="143">
        <f t="shared" si="40"/>
        <v>3462799.2034333884</v>
      </c>
      <c r="M61" s="123">
        <f t="shared" si="41"/>
        <v>-29.240169831289279</v>
      </c>
      <c r="N61" s="162">
        <f t="shared" si="13"/>
        <v>17.544101898773565</v>
      </c>
      <c r="O61" s="223">
        <f t="shared" si="42"/>
        <v>247481.91234456495</v>
      </c>
      <c r="P61" s="229">
        <f t="shared" si="15"/>
        <v>3710281.1157779535</v>
      </c>
      <c r="Q61" s="207">
        <f t="shared" si="43"/>
        <v>263.02346442868532</v>
      </c>
      <c r="R61" s="37">
        <f t="shared" si="44"/>
        <v>2308532.8022889257</v>
      </c>
      <c r="S61" s="230">
        <f t="shared" si="16"/>
        <v>163.65290835327451</v>
      </c>
      <c r="T61" s="229">
        <f t="shared" si="45"/>
        <v>6018813.9180668797</v>
      </c>
      <c r="U61" s="261">
        <f t="shared" si="38"/>
        <v>426.67637278195986</v>
      </c>
      <c r="V61" s="259">
        <f t="shared" si="46"/>
        <v>7526280.4358065445</v>
      </c>
      <c r="W61" s="358">
        <f t="shared" si="47"/>
        <v>761424.19298435119</v>
      </c>
      <c r="X61" s="268">
        <f t="shared" si="19"/>
        <v>53.977696807636043</v>
      </c>
      <c r="Y61" s="367">
        <f t="shared" si="48"/>
        <v>1008906.1053289161</v>
      </c>
      <c r="Z61" s="247">
        <f t="shared" si="49"/>
        <v>6780238.1110512307</v>
      </c>
      <c r="AA61" s="252">
        <f t="shared" si="20"/>
        <v>480.65406958959591</v>
      </c>
      <c r="AB61" s="253">
        <f t="shared" si="21"/>
        <v>825.24806609679047</v>
      </c>
      <c r="AC61" s="155"/>
      <c r="AD61" s="311">
        <f>PFI_2020!Q63</f>
        <v>6355137.9084716877</v>
      </c>
      <c r="AE61" s="317">
        <f t="shared" si="39"/>
        <v>425100.20257954299</v>
      </c>
      <c r="AF61" s="337">
        <f t="shared" si="23"/>
        <v>6.6890791152284024E-2</v>
      </c>
      <c r="AG61" s="369"/>
      <c r="AH61" s="121"/>
    </row>
    <row r="62" spans="1:34" ht="14">
      <c r="A62" s="432">
        <v>46</v>
      </c>
      <c r="B62" s="439" t="s">
        <v>48</v>
      </c>
      <c r="C62" s="37">
        <f>Vertetie_ienemumi!I52</f>
        <v>2982058.7423947062</v>
      </c>
      <c r="D62" s="95">
        <f>Iedzivotaju_skaits_struktura!C51</f>
        <v>7274</v>
      </c>
      <c r="E62" s="95">
        <f>Iedzivotaju_skaits_struktura!D51</f>
        <v>378</v>
      </c>
      <c r="F62" s="95">
        <f>Iedzivotaju_skaits_struktura!E51</f>
        <v>635</v>
      </c>
      <c r="G62" s="95">
        <f>Iedzivotaju_skaits_struktura!F51</f>
        <v>1720</v>
      </c>
      <c r="H62" s="95">
        <f>PFI_2020!H64</f>
        <v>647.23166000000003</v>
      </c>
      <c r="I62" s="179">
        <f t="shared" si="11"/>
        <v>409.96133384584908</v>
      </c>
      <c r="J62" s="435">
        <f t="shared" si="24"/>
        <v>12485.212123200001</v>
      </c>
      <c r="K62" s="140">
        <f t="shared" si="12"/>
        <v>238.84726290340311</v>
      </c>
      <c r="L62" s="143">
        <f t="shared" si="40"/>
        <v>1789235.2454368237</v>
      </c>
      <c r="M62" s="123">
        <f t="shared" si="41"/>
        <v>-199.52517781107244</v>
      </c>
      <c r="N62" s="162">
        <f t="shared" si="13"/>
        <v>119.71510668664345</v>
      </c>
      <c r="O62" s="223">
        <f t="shared" si="42"/>
        <v>1494668.5013342623</v>
      </c>
      <c r="P62" s="229">
        <f t="shared" si="15"/>
        <v>3283903.746771086</v>
      </c>
      <c r="Q62" s="207">
        <f t="shared" si="43"/>
        <v>263.02346442868532</v>
      </c>
      <c r="R62" s="37">
        <f t="shared" si="44"/>
        <v>1192823.4969578825</v>
      </c>
      <c r="S62" s="230">
        <f t="shared" si="16"/>
        <v>95.538905161361242</v>
      </c>
      <c r="T62" s="229">
        <f t="shared" si="45"/>
        <v>4476727.2437289683</v>
      </c>
      <c r="U62" s="261">
        <f t="shared" si="38"/>
        <v>358.56236959004656</v>
      </c>
      <c r="V62" s="259">
        <f t="shared" si="46"/>
        <v>8787421.2396336421</v>
      </c>
      <c r="W62" s="358">
        <f t="shared" si="47"/>
        <v>889012.19970081607</v>
      </c>
      <c r="X62" s="268">
        <f t="shared" si="19"/>
        <v>71.205213890507721</v>
      </c>
      <c r="Y62" s="367">
        <f t="shared" si="48"/>
        <v>2383680.7010350786</v>
      </c>
      <c r="Z62" s="247">
        <f t="shared" si="49"/>
        <v>5365739.4434297848</v>
      </c>
      <c r="AA62" s="252">
        <f t="shared" si="20"/>
        <v>429.76758348055426</v>
      </c>
      <c r="AB62" s="253">
        <f t="shared" si="21"/>
        <v>737.66008295707798</v>
      </c>
      <c r="AC62" s="155"/>
      <c r="AD62" s="311">
        <f>PFI_2020!Q64</f>
        <v>5201711.8258092441</v>
      </c>
      <c r="AE62" s="317">
        <f t="shared" si="39"/>
        <v>164027.61762054078</v>
      </c>
      <c r="AF62" s="337">
        <f t="shared" si="23"/>
        <v>3.153339191277138E-2</v>
      </c>
      <c r="AG62" s="369"/>
      <c r="AH62" s="121"/>
    </row>
    <row r="63" spans="1:34" ht="14">
      <c r="A63" s="432">
        <v>47</v>
      </c>
      <c r="B63" s="439" t="s">
        <v>49</v>
      </c>
      <c r="C63" s="37">
        <f>Vertetie_ienemumi!I53</f>
        <v>2801292.302494505</v>
      </c>
      <c r="D63" s="95">
        <f>Iedzivotaju_skaits_struktura!C52</f>
        <v>5620</v>
      </c>
      <c r="E63" s="95">
        <f>Iedzivotaju_skaits_struktura!D52</f>
        <v>338</v>
      </c>
      <c r="F63" s="95">
        <f>Iedzivotaju_skaits_struktura!E52</f>
        <v>572</v>
      </c>
      <c r="G63" s="95">
        <f>Iedzivotaju_skaits_struktura!F52</f>
        <v>1230</v>
      </c>
      <c r="H63" s="95">
        <f>PFI_2020!H65</f>
        <v>684.20382500000005</v>
      </c>
      <c r="I63" s="179">
        <f t="shared" si="11"/>
        <v>498.4505876324742</v>
      </c>
      <c r="J63" s="435">
        <f t="shared" si="24"/>
        <v>10225.829814000001</v>
      </c>
      <c r="K63" s="140">
        <f t="shared" si="12"/>
        <v>273.94278542161004</v>
      </c>
      <c r="L63" s="143">
        <f t="shared" si="40"/>
        <v>1680775.381496703</v>
      </c>
      <c r="M63" s="123">
        <f t="shared" si="41"/>
        <v>-164.4296552928655</v>
      </c>
      <c r="N63" s="162">
        <f t="shared" si="13"/>
        <v>98.657793175719306</v>
      </c>
      <c r="O63" s="223">
        <f t="shared" si="42"/>
        <v>1008857.8028397163</v>
      </c>
      <c r="P63" s="229">
        <f t="shared" si="15"/>
        <v>2689633.1843364192</v>
      </c>
      <c r="Q63" s="207">
        <f t="shared" si="43"/>
        <v>263.02346442868532</v>
      </c>
      <c r="R63" s="37">
        <f t="shared" si="44"/>
        <v>1120516.9209978019</v>
      </c>
      <c r="S63" s="230">
        <f t="shared" si="16"/>
        <v>109.57711416864402</v>
      </c>
      <c r="T63" s="229">
        <f t="shared" si="45"/>
        <v>3810150.1053342214</v>
      </c>
      <c r="U63" s="261">
        <f t="shared" si="38"/>
        <v>372.60057859732939</v>
      </c>
      <c r="V63" s="259">
        <f t="shared" si="46"/>
        <v>6838327.6020694319</v>
      </c>
      <c r="W63" s="358">
        <f t="shared" si="47"/>
        <v>691824.88218170451</v>
      </c>
      <c r="X63" s="268">
        <f t="shared" si="19"/>
        <v>67.654644636715886</v>
      </c>
      <c r="Y63" s="367">
        <f t="shared" si="48"/>
        <v>1700682.6850214209</v>
      </c>
      <c r="Z63" s="247">
        <f t="shared" si="49"/>
        <v>4501974.9875159264</v>
      </c>
      <c r="AA63" s="252">
        <f t="shared" si="20"/>
        <v>440.25522323404533</v>
      </c>
      <c r="AB63" s="253">
        <f t="shared" si="21"/>
        <v>801.06316503842106</v>
      </c>
      <c r="AC63" s="155"/>
      <c r="AD63" s="311">
        <f>PFI_2020!Q65</f>
        <v>4305040.22443124</v>
      </c>
      <c r="AE63" s="317">
        <f t="shared" si="39"/>
        <v>196934.76308468636</v>
      </c>
      <c r="AF63" s="337">
        <f t="shared" si="23"/>
        <v>4.5745162139734674E-2</v>
      </c>
      <c r="AG63" s="369"/>
      <c r="AH63" s="121"/>
    </row>
    <row r="64" spans="1:34" ht="14">
      <c r="A64" s="432">
        <v>48</v>
      </c>
      <c r="B64" s="439" t="s">
        <v>50</v>
      </c>
      <c r="C64" s="37">
        <f>Vertetie_ienemumi!I54</f>
        <v>1131531.6036483529</v>
      </c>
      <c r="D64" s="95">
        <f>Iedzivotaju_skaits_struktura!C53</f>
        <v>2224</v>
      </c>
      <c r="E64" s="95">
        <f>Iedzivotaju_skaits_struktura!D53</f>
        <v>147</v>
      </c>
      <c r="F64" s="95">
        <f>Iedzivotaju_skaits_struktura!E53</f>
        <v>213</v>
      </c>
      <c r="G64" s="95">
        <f>Iedzivotaju_skaits_struktura!F53</f>
        <v>517</v>
      </c>
      <c r="H64" s="95">
        <f>PFI_2020!H66</f>
        <v>251.11783199999999</v>
      </c>
      <c r="I64" s="179">
        <f t="shared" si="11"/>
        <v>508.78219588505078</v>
      </c>
      <c r="J64" s="435">
        <f t="shared" si="24"/>
        <v>4026.6391046399999</v>
      </c>
      <c r="K64" s="140">
        <f t="shared" si="12"/>
        <v>281.01142770516975</v>
      </c>
      <c r="L64" s="143">
        <f t="shared" si="40"/>
        <v>678918.96218901174</v>
      </c>
      <c r="M64" s="123">
        <f t="shared" si="41"/>
        <v>-157.36101300930579</v>
      </c>
      <c r="N64" s="162">
        <f t="shared" si="13"/>
        <v>94.416607805583467</v>
      </c>
      <c r="O64" s="223">
        <f t="shared" si="42"/>
        <v>380181.60511742067</v>
      </c>
      <c r="P64" s="229">
        <f t="shared" si="15"/>
        <v>1059100.5673064324</v>
      </c>
      <c r="Q64" s="207">
        <f t="shared" si="43"/>
        <v>263.02346442868532</v>
      </c>
      <c r="R64" s="37">
        <f t="shared" si="44"/>
        <v>452612.64145934116</v>
      </c>
      <c r="S64" s="230">
        <f t="shared" si="16"/>
        <v>112.40457108206792</v>
      </c>
      <c r="T64" s="229">
        <f t="shared" si="45"/>
        <v>1511713.2087657736</v>
      </c>
      <c r="U64" s="261">
        <f t="shared" si="38"/>
        <v>375.42803551075326</v>
      </c>
      <c r="V64" s="259">
        <f t="shared" si="46"/>
        <v>2664274.8167207753</v>
      </c>
      <c r="W64" s="358">
        <f t="shared" si="47"/>
        <v>269541.28530194069</v>
      </c>
      <c r="X64" s="268">
        <f t="shared" si="19"/>
        <v>66.939519111941607</v>
      </c>
      <c r="Y64" s="367">
        <f t="shared" si="48"/>
        <v>649722.89041936141</v>
      </c>
      <c r="Z64" s="247">
        <f t="shared" si="49"/>
        <v>1781254.4940677143</v>
      </c>
      <c r="AA64" s="252">
        <f t="shared" si="20"/>
        <v>442.36755462269485</v>
      </c>
      <c r="AB64" s="253">
        <f t="shared" si="21"/>
        <v>800.92378330382837</v>
      </c>
      <c r="AC64" s="155"/>
      <c r="AD64" s="311">
        <f>PFI_2020!Q66</f>
        <v>1728479.3123554951</v>
      </c>
      <c r="AE64" s="317">
        <f t="shared" si="39"/>
        <v>52775.181712219259</v>
      </c>
      <c r="AF64" s="337">
        <f t="shared" si="23"/>
        <v>3.0532723958552666E-2</v>
      </c>
      <c r="AG64" s="369"/>
      <c r="AH64" s="121"/>
    </row>
    <row r="65" spans="1:34" ht="14">
      <c r="A65" s="432">
        <v>49</v>
      </c>
      <c r="B65" s="439" t="s">
        <v>51</v>
      </c>
      <c r="C65" s="37">
        <f>Vertetie_ienemumi!I55</f>
        <v>1498261.8597333797</v>
      </c>
      <c r="D65" s="95">
        <f>Iedzivotaju_skaits_struktura!C54</f>
        <v>2344</v>
      </c>
      <c r="E65" s="95">
        <f>Iedzivotaju_skaits_struktura!D54</f>
        <v>156</v>
      </c>
      <c r="F65" s="95">
        <f>Iedzivotaju_skaits_struktura!E54</f>
        <v>247</v>
      </c>
      <c r="G65" s="95">
        <f>Iedzivotaju_skaits_struktura!F54</f>
        <v>476</v>
      </c>
      <c r="H65" s="95">
        <f>PFI_2020!H67</f>
        <v>209.317735</v>
      </c>
      <c r="I65" s="179">
        <f t="shared" si="11"/>
        <v>639.19021319683429</v>
      </c>
      <c r="J65" s="435">
        <f t="shared" si="24"/>
        <v>4184.6629572000002</v>
      </c>
      <c r="K65" s="140">
        <f t="shared" si="12"/>
        <v>358.03644763206489</v>
      </c>
      <c r="L65" s="143">
        <f t="shared" si="40"/>
        <v>898957.11584002781</v>
      </c>
      <c r="M65" s="123">
        <f t="shared" si="41"/>
        <v>-80.335993082410653</v>
      </c>
      <c r="N65" s="162">
        <f t="shared" si="13"/>
        <v>48.201595849446392</v>
      </c>
      <c r="O65" s="223">
        <f t="shared" si="42"/>
        <v>201707.4326291036</v>
      </c>
      <c r="P65" s="229">
        <f t="shared" si="15"/>
        <v>1100664.5484691313</v>
      </c>
      <c r="Q65" s="207">
        <f t="shared" si="43"/>
        <v>263.02346442868532</v>
      </c>
      <c r="R65" s="37">
        <f t="shared" si="44"/>
        <v>599304.74389335187</v>
      </c>
      <c r="S65" s="230">
        <f t="shared" si="16"/>
        <v>143.21457905282597</v>
      </c>
      <c r="T65" s="229">
        <f t="shared" si="45"/>
        <v>1699969.2923624832</v>
      </c>
      <c r="U65" s="261">
        <f t="shared" si="38"/>
        <v>406.23804348151128</v>
      </c>
      <c r="V65" s="259">
        <f t="shared" si="46"/>
        <v>2446509.47617226</v>
      </c>
      <c r="W65" s="358">
        <f t="shared" si="47"/>
        <v>247510.24352753907</v>
      </c>
      <c r="X65" s="268">
        <f t="shared" si="19"/>
        <v>59.146996080456297</v>
      </c>
      <c r="Y65" s="367">
        <f t="shared" si="48"/>
        <v>449217.67615664267</v>
      </c>
      <c r="Z65" s="247">
        <f t="shared" si="49"/>
        <v>1947479.5358900223</v>
      </c>
      <c r="AA65" s="252">
        <f t="shared" si="20"/>
        <v>465.38503956196757</v>
      </c>
      <c r="AB65" s="253">
        <f t="shared" si="21"/>
        <v>830.8359794752655</v>
      </c>
      <c r="AC65" s="155"/>
      <c r="AD65" s="311">
        <f>PFI_2020!Q67</f>
        <v>1911271.690670934</v>
      </c>
      <c r="AE65" s="317">
        <f t="shared" si="39"/>
        <v>36207.845219088253</v>
      </c>
      <c r="AF65" s="337">
        <f t="shared" si="23"/>
        <v>1.8944373735990228E-2</v>
      </c>
      <c r="AG65" s="369"/>
      <c r="AH65" s="121"/>
    </row>
    <row r="66" spans="1:34" ht="14">
      <c r="A66" s="432">
        <v>50</v>
      </c>
      <c r="B66" s="439" t="s">
        <v>52</v>
      </c>
      <c r="C66" s="37">
        <f>Vertetie_ienemumi!I56</f>
        <v>2140514.7680119434</v>
      </c>
      <c r="D66" s="95">
        <f>Iedzivotaju_skaits_struktura!C55</f>
        <v>4594</v>
      </c>
      <c r="E66" s="95">
        <f>Iedzivotaju_skaits_struktura!D55</f>
        <v>244</v>
      </c>
      <c r="F66" s="95">
        <f>Iedzivotaju_skaits_struktura!E55</f>
        <v>411</v>
      </c>
      <c r="G66" s="95">
        <f>Iedzivotaju_skaits_struktura!F55</f>
        <v>1015</v>
      </c>
      <c r="H66" s="95">
        <f>PFI_2020!H68</f>
        <v>905.32878600000004</v>
      </c>
      <c r="I66" s="179">
        <f t="shared" si="11"/>
        <v>465.9370413608932</v>
      </c>
      <c r="J66" s="435">
        <f t="shared" si="24"/>
        <v>8632.0197547200005</v>
      </c>
      <c r="K66" s="140">
        <f t="shared" si="12"/>
        <v>247.9738032158125</v>
      </c>
      <c r="L66" s="143">
        <f t="shared" si="40"/>
        <v>1284308.860807166</v>
      </c>
      <c r="M66" s="123">
        <f t="shared" si="41"/>
        <v>-190.39863749866305</v>
      </c>
      <c r="N66" s="162">
        <f t="shared" si="13"/>
        <v>114.23918249919782</v>
      </c>
      <c r="O66" s="223">
        <f t="shared" si="42"/>
        <v>986114.88009613892</v>
      </c>
      <c r="P66" s="229">
        <f t="shared" si="15"/>
        <v>2270423.7409033049</v>
      </c>
      <c r="Q66" s="207">
        <f t="shared" si="43"/>
        <v>263.02346442868532</v>
      </c>
      <c r="R66" s="37">
        <f t="shared" si="44"/>
        <v>856205.90720477747</v>
      </c>
      <c r="S66" s="230">
        <f t="shared" si="16"/>
        <v>99.189521286325004</v>
      </c>
      <c r="T66" s="229">
        <f t="shared" si="45"/>
        <v>3126629.6481080824</v>
      </c>
      <c r="U66" s="261">
        <f t="shared" si="38"/>
        <v>362.21298571501029</v>
      </c>
      <c r="V66" s="259">
        <f t="shared" si="46"/>
        <v>5996662.4545414317</v>
      </c>
      <c r="W66" s="358">
        <f t="shared" si="47"/>
        <v>606674.69263114932</v>
      </c>
      <c r="X66" s="268">
        <f t="shared" si="19"/>
        <v>70.281893446712601</v>
      </c>
      <c r="Y66" s="367">
        <f t="shared" si="48"/>
        <v>1592789.5727272881</v>
      </c>
      <c r="Z66" s="247">
        <f t="shared" si="49"/>
        <v>3733304.3407392316</v>
      </c>
      <c r="AA66" s="252">
        <f t="shared" si="20"/>
        <v>432.49487916172291</v>
      </c>
      <c r="AB66" s="253">
        <f t="shared" si="21"/>
        <v>812.64787565068161</v>
      </c>
      <c r="AC66" s="155"/>
      <c r="AD66" s="311">
        <f>PFI_2020!Q68</f>
        <v>3586547.9419110534</v>
      </c>
      <c r="AE66" s="317">
        <f t="shared" si="39"/>
        <v>146756.39882817818</v>
      </c>
      <c r="AF66" s="337">
        <f t="shared" si="23"/>
        <v>4.0918566043196547E-2</v>
      </c>
      <c r="AG66" s="369"/>
      <c r="AH66" s="121"/>
    </row>
    <row r="67" spans="1:34" ht="14">
      <c r="A67" s="432">
        <v>51</v>
      </c>
      <c r="B67" s="439" t="s">
        <v>53</v>
      </c>
      <c r="C67" s="37">
        <f>Vertetie_ienemumi!I57</f>
        <v>14775541.968107354</v>
      </c>
      <c r="D67" s="95">
        <f>Iedzivotaju_skaits_struktura!C56</f>
        <v>23706</v>
      </c>
      <c r="E67" s="95">
        <f>Iedzivotaju_skaits_struktura!D56</f>
        <v>1477</v>
      </c>
      <c r="F67" s="95">
        <f>Iedzivotaju_skaits_struktura!E56</f>
        <v>2468</v>
      </c>
      <c r="G67" s="95">
        <f>Iedzivotaju_skaits_struktura!F56</f>
        <v>4736</v>
      </c>
      <c r="H67" s="95">
        <f>PFI_2020!H69</f>
        <v>1316.8841420000001</v>
      </c>
      <c r="I67" s="179">
        <f t="shared" si="11"/>
        <v>623.28279625864138</v>
      </c>
      <c r="J67" s="435">
        <f t="shared" si="24"/>
        <v>40714.16389584</v>
      </c>
      <c r="K67" s="140">
        <f t="shared" si="12"/>
        <v>362.90913417522142</v>
      </c>
      <c r="L67" s="143">
        <f t="shared" si="40"/>
        <v>8865325.1808644123</v>
      </c>
      <c r="M67" s="123">
        <f t="shared" si="41"/>
        <v>-75.46330653925412</v>
      </c>
      <c r="N67" s="162">
        <f t="shared" si="13"/>
        <v>45.277983923552469</v>
      </c>
      <c r="O67" s="223">
        <f t="shared" si="42"/>
        <v>1843455.2583367238</v>
      </c>
      <c r="P67" s="229">
        <f t="shared" si="15"/>
        <v>10708780.439201135</v>
      </c>
      <c r="Q67" s="207">
        <f t="shared" si="43"/>
        <v>263.02346442868532</v>
      </c>
      <c r="R67" s="37">
        <f t="shared" si="44"/>
        <v>5910216.7872429416</v>
      </c>
      <c r="S67" s="230">
        <f t="shared" si="16"/>
        <v>145.16365367008856</v>
      </c>
      <c r="T67" s="229">
        <f t="shared" si="45"/>
        <v>16618997.226444077</v>
      </c>
      <c r="U67" s="261">
        <f t="shared" si="38"/>
        <v>408.18711809877385</v>
      </c>
      <c r="V67" s="259">
        <f t="shared" si="46"/>
        <v>23604625.88396224</v>
      </c>
      <c r="W67" s="358">
        <f t="shared" si="47"/>
        <v>2388049.8963187262</v>
      </c>
      <c r="X67" s="268">
        <f t="shared" si="19"/>
        <v>58.654032597307669</v>
      </c>
      <c r="Y67" s="367">
        <f t="shared" si="48"/>
        <v>4231505.15465545</v>
      </c>
      <c r="Z67" s="247">
        <f t="shared" si="49"/>
        <v>19007047.122762803</v>
      </c>
      <c r="AA67" s="252">
        <f t="shared" si="20"/>
        <v>466.84115069608151</v>
      </c>
      <c r="AB67" s="253">
        <f t="shared" si="21"/>
        <v>801.78212784792049</v>
      </c>
      <c r="AC67" s="155"/>
      <c r="AD67" s="311">
        <f>PFI_2020!Q69</f>
        <v>18082019.702270307</v>
      </c>
      <c r="AE67" s="317">
        <f t="shared" si="39"/>
        <v>925027.42049249634</v>
      </c>
      <c r="AF67" s="337">
        <f t="shared" si="23"/>
        <v>5.1157306303363459E-2</v>
      </c>
      <c r="AG67" s="369"/>
      <c r="AH67" s="121"/>
    </row>
    <row r="68" spans="1:34" ht="14">
      <c r="A68" s="432">
        <v>52</v>
      </c>
      <c r="B68" s="439" t="s">
        <v>54</v>
      </c>
      <c r="C68" s="37">
        <f>Vertetie_ienemumi!I58</f>
        <v>4052161.148150201</v>
      </c>
      <c r="D68" s="95">
        <f>Iedzivotaju_skaits_struktura!C57</f>
        <v>8265</v>
      </c>
      <c r="E68" s="95">
        <f>Iedzivotaju_skaits_struktura!D57</f>
        <v>507</v>
      </c>
      <c r="F68" s="95">
        <f>Iedzivotaju_skaits_struktura!E57</f>
        <v>933</v>
      </c>
      <c r="G68" s="95">
        <f>Iedzivotaju_skaits_struktura!F57</f>
        <v>1748</v>
      </c>
      <c r="H68" s="95">
        <f>PFI_2020!H70</f>
        <v>648.59641699999997</v>
      </c>
      <c r="I68" s="179">
        <f t="shared" si="11"/>
        <v>490.27963075017556</v>
      </c>
      <c r="J68" s="435">
        <f t="shared" si="24"/>
        <v>14772.34655384</v>
      </c>
      <c r="K68" s="140">
        <f t="shared" si="12"/>
        <v>274.30720863347614</v>
      </c>
      <c r="L68" s="143">
        <f t="shared" si="40"/>
        <v>2431296.6888901205</v>
      </c>
      <c r="M68" s="123">
        <f t="shared" si="41"/>
        <v>-164.06523208099941</v>
      </c>
      <c r="N68" s="162">
        <f t="shared" si="13"/>
        <v>98.439139248599645</v>
      </c>
      <c r="O68" s="223">
        <f t="shared" si="42"/>
        <v>1454177.0794420268</v>
      </c>
      <c r="P68" s="229">
        <f t="shared" si="15"/>
        <v>3885473.768332147</v>
      </c>
      <c r="Q68" s="207">
        <f t="shared" si="43"/>
        <v>263.02346442868532</v>
      </c>
      <c r="R68" s="37">
        <f t="shared" si="44"/>
        <v>1620864.4592600805</v>
      </c>
      <c r="S68" s="230">
        <f t="shared" si="16"/>
        <v>109.72288345339047</v>
      </c>
      <c r="T68" s="229">
        <f t="shared" si="45"/>
        <v>5506338.227592228</v>
      </c>
      <c r="U68" s="261">
        <f t="shared" si="38"/>
        <v>372.74634788207578</v>
      </c>
      <c r="V68" s="259">
        <f t="shared" si="46"/>
        <v>9873340.1038416438</v>
      </c>
      <c r="W68" s="358">
        <f t="shared" si="47"/>
        <v>998873.22625681804</v>
      </c>
      <c r="X68" s="268">
        <f t="shared" si="19"/>
        <v>67.617776405141655</v>
      </c>
      <c r="Y68" s="367">
        <f t="shared" si="48"/>
        <v>2453050.3056988446</v>
      </c>
      <c r="Z68" s="247">
        <f t="shared" si="49"/>
        <v>6505211.4538490456</v>
      </c>
      <c r="AA68" s="252">
        <f t="shared" si="20"/>
        <v>440.36412428721741</v>
      </c>
      <c r="AB68" s="253">
        <f t="shared" si="21"/>
        <v>787.0794257530606</v>
      </c>
      <c r="AC68" s="155"/>
      <c r="AD68" s="311">
        <f>PFI_2020!Q70</f>
        <v>6299250.5474193133</v>
      </c>
      <c r="AE68" s="317">
        <f t="shared" si="39"/>
        <v>205960.90642973222</v>
      </c>
      <c r="AF68" s="337">
        <f t="shared" si="23"/>
        <v>3.2696096921261519E-2</v>
      </c>
      <c r="AG68" s="369"/>
      <c r="AH68" s="121"/>
    </row>
    <row r="69" spans="1:34" ht="14">
      <c r="A69" s="432">
        <v>53</v>
      </c>
      <c r="B69" s="439" t="s">
        <v>55</v>
      </c>
      <c r="C69" s="37">
        <f>Vertetie_ienemumi!I59</f>
        <v>2187233.0648460193</v>
      </c>
      <c r="D69" s="95">
        <f>Iedzivotaju_skaits_struktura!C58</f>
        <v>5652</v>
      </c>
      <c r="E69" s="95">
        <f>Iedzivotaju_skaits_struktura!D58</f>
        <v>284</v>
      </c>
      <c r="F69" s="95">
        <f>Iedzivotaju_skaits_struktura!E58</f>
        <v>523</v>
      </c>
      <c r="G69" s="95">
        <f>Iedzivotaju_skaits_struktura!F58</f>
        <v>1260</v>
      </c>
      <c r="H69" s="95">
        <f>PFI_2020!H71</f>
        <v>628.30444999999997</v>
      </c>
      <c r="I69" s="179">
        <f t="shared" si="11"/>
        <v>386.98391097771042</v>
      </c>
      <c r="J69" s="435">
        <f t="shared" si="24"/>
        <v>9908.9627639999981</v>
      </c>
      <c r="K69" s="140">
        <f t="shared" si="12"/>
        <v>220.73279685663977</v>
      </c>
      <c r="L69" s="143">
        <f t="shared" si="40"/>
        <v>1312339.8389076116</v>
      </c>
      <c r="M69" s="123">
        <f t="shared" si="41"/>
        <v>-217.63964385783578</v>
      </c>
      <c r="N69" s="162">
        <f t="shared" si="13"/>
        <v>130.58378631470146</v>
      </c>
      <c r="O69" s="223">
        <f t="shared" si="42"/>
        <v>1293949.8761745093</v>
      </c>
      <c r="P69" s="229">
        <f t="shared" si="15"/>
        <v>2606289.7150821211</v>
      </c>
      <c r="Q69" s="207">
        <f t="shared" si="43"/>
        <v>263.02346442868532</v>
      </c>
      <c r="R69" s="37">
        <f t="shared" si="44"/>
        <v>874893.2259384077</v>
      </c>
      <c r="S69" s="230">
        <f t="shared" si="16"/>
        <v>88.293118742655906</v>
      </c>
      <c r="T69" s="229">
        <f t="shared" si="45"/>
        <v>3481182.9410205288</v>
      </c>
      <c r="U69" s="261">
        <f t="shared" si="38"/>
        <v>351.31658317134122</v>
      </c>
      <c r="V69" s="259">
        <f t="shared" si="46"/>
        <v>7153684.6338491421</v>
      </c>
      <c r="W69" s="358">
        <f t="shared" si="47"/>
        <v>723729.15089356713</v>
      </c>
      <c r="X69" s="268">
        <f t="shared" si="19"/>
        <v>73.0378313180194</v>
      </c>
      <c r="Y69" s="367">
        <f t="shared" si="48"/>
        <v>2017679.0270680764</v>
      </c>
      <c r="Z69" s="247">
        <f t="shared" si="49"/>
        <v>4204912.0919140959</v>
      </c>
      <c r="AA69" s="252">
        <f t="shared" si="20"/>
        <v>424.35441448936064</v>
      </c>
      <c r="AB69" s="253">
        <f t="shared" si="21"/>
        <v>743.96887684255057</v>
      </c>
      <c r="AC69" s="155"/>
      <c r="AD69" s="311">
        <f>PFI_2020!Q71</f>
        <v>4027124.1950552678</v>
      </c>
      <c r="AE69" s="317">
        <f t="shared" si="39"/>
        <v>177787.89685882814</v>
      </c>
      <c r="AF69" s="337">
        <f t="shared" si="23"/>
        <v>4.4147607137899003E-2</v>
      </c>
      <c r="AG69" s="369"/>
      <c r="AH69" s="121"/>
    </row>
    <row r="70" spans="1:34" ht="14">
      <c r="A70" s="432">
        <v>54</v>
      </c>
      <c r="B70" s="439" t="s">
        <v>56</v>
      </c>
      <c r="C70" s="37">
        <f>Vertetie_ienemumi!I60</f>
        <v>3808549.8384405267</v>
      </c>
      <c r="D70" s="95">
        <f>Iedzivotaju_skaits_struktura!C59</f>
        <v>6215</v>
      </c>
      <c r="E70" s="95">
        <f>Iedzivotaju_skaits_struktura!D59</f>
        <v>476</v>
      </c>
      <c r="F70" s="95">
        <f>Iedzivotaju_skaits_struktura!E59</f>
        <v>646</v>
      </c>
      <c r="G70" s="95">
        <f>Iedzivotaju_skaits_struktura!F59</f>
        <v>1242</v>
      </c>
      <c r="H70" s="95">
        <f>PFI_2020!H72</f>
        <v>498.53597600000001</v>
      </c>
      <c r="I70" s="179">
        <f t="shared" si="11"/>
        <v>612.79965220282008</v>
      </c>
      <c r="J70" s="435">
        <f t="shared" si="24"/>
        <v>11111.654683519999</v>
      </c>
      <c r="K70" s="140">
        <f t="shared" si="12"/>
        <v>342.75271747682115</v>
      </c>
      <c r="L70" s="143">
        <f t="shared" si="40"/>
        <v>2285129.9030643161</v>
      </c>
      <c r="M70" s="123">
        <f t="shared" si="41"/>
        <v>-95.619723237654398</v>
      </c>
      <c r="N70" s="162">
        <f t="shared" si="13"/>
        <v>57.371833942592637</v>
      </c>
      <c r="O70" s="223">
        <f t="shared" si="42"/>
        <v>637496.00733034115</v>
      </c>
      <c r="P70" s="229">
        <f t="shared" si="15"/>
        <v>2922625.9103946574</v>
      </c>
      <c r="Q70" s="207">
        <f t="shared" si="43"/>
        <v>263.02346442868537</v>
      </c>
      <c r="R70" s="37">
        <f t="shared" si="44"/>
        <v>1523419.9353762108</v>
      </c>
      <c r="S70" s="230">
        <f t="shared" si="16"/>
        <v>137.10108699072848</v>
      </c>
      <c r="T70" s="229">
        <f t="shared" si="45"/>
        <v>4446045.8457708685</v>
      </c>
      <c r="U70" s="261">
        <f t="shared" si="38"/>
        <v>400.12455141941388</v>
      </c>
      <c r="V70" s="259">
        <f t="shared" si="46"/>
        <v>6666113.7935764231</v>
      </c>
      <c r="W70" s="358">
        <f t="shared" si="47"/>
        <v>674402.2308108221</v>
      </c>
      <c r="X70" s="268">
        <f t="shared" si="19"/>
        <v>60.693231568026192</v>
      </c>
      <c r="Y70" s="367">
        <f t="shared" si="48"/>
        <v>1311898.2381411633</v>
      </c>
      <c r="Z70" s="247">
        <f t="shared" si="49"/>
        <v>5120448.0765816905</v>
      </c>
      <c r="AA70" s="252">
        <f t="shared" si="20"/>
        <v>460.81778298744001</v>
      </c>
      <c r="AB70" s="253">
        <f t="shared" si="21"/>
        <v>823.88545077742401</v>
      </c>
      <c r="AC70" s="155"/>
      <c r="AD70" s="311">
        <f>PFI_2020!Q72</f>
        <v>4856023.6507836087</v>
      </c>
      <c r="AE70" s="317">
        <f t="shared" si="39"/>
        <v>264424.42579808179</v>
      </c>
      <c r="AF70" s="337">
        <f t="shared" si="23"/>
        <v>5.4452870252271524E-2</v>
      </c>
      <c r="AG70" s="369"/>
      <c r="AH70" s="121"/>
    </row>
    <row r="71" spans="1:34" ht="14">
      <c r="A71" s="432">
        <v>55</v>
      </c>
      <c r="B71" s="439" t="s">
        <v>57</v>
      </c>
      <c r="C71" s="37">
        <f>Vertetie_ienemumi!I61</f>
        <v>3433672.0895734853</v>
      </c>
      <c r="D71" s="95">
        <f>Iedzivotaju_skaits_struktura!C60</f>
        <v>5383</v>
      </c>
      <c r="E71" s="95">
        <f>Iedzivotaju_skaits_struktura!D60</f>
        <v>366</v>
      </c>
      <c r="F71" s="95">
        <f>Iedzivotaju_skaits_struktura!E60</f>
        <v>601</v>
      </c>
      <c r="G71" s="95">
        <f>Iedzivotaju_skaits_struktura!F60</f>
        <v>1088</v>
      </c>
      <c r="H71" s="95">
        <f>PFI_2020!H73</f>
        <v>360.55193200000002</v>
      </c>
      <c r="I71" s="179">
        <f t="shared" si="11"/>
        <v>637.87332148866528</v>
      </c>
      <c r="J71" s="435">
        <f t="shared" si="24"/>
        <v>9551.8589366399992</v>
      </c>
      <c r="K71" s="140">
        <f t="shared" si="12"/>
        <v>359.47684239789743</v>
      </c>
      <c r="L71" s="143">
        <f t="shared" si="40"/>
        <v>2060203.2537440911</v>
      </c>
      <c r="M71" s="123">
        <f t="shared" si="41"/>
        <v>-78.895598316578116</v>
      </c>
      <c r="N71" s="162">
        <f t="shared" si="13"/>
        <v>47.337358989946871</v>
      </c>
      <c r="O71" s="223">
        <f t="shared" si="42"/>
        <v>452159.77550505981</v>
      </c>
      <c r="P71" s="229">
        <f t="shared" si="15"/>
        <v>2512363.0292491508</v>
      </c>
      <c r="Q71" s="207">
        <f t="shared" si="43"/>
        <v>263.02346442868532</v>
      </c>
      <c r="R71" s="37">
        <f t="shared" si="44"/>
        <v>1373468.8358293942</v>
      </c>
      <c r="S71" s="230">
        <f t="shared" si="16"/>
        <v>143.79073695915898</v>
      </c>
      <c r="T71" s="229">
        <f t="shared" si="45"/>
        <v>3885831.8650785452</v>
      </c>
      <c r="U71" s="261">
        <f t="shared" si="38"/>
        <v>406.81420138784432</v>
      </c>
      <c r="V71" s="259">
        <f t="shared" si="46"/>
        <v>5570613.2550898734</v>
      </c>
      <c r="W71" s="358">
        <f t="shared" si="47"/>
        <v>563571.83848812967</v>
      </c>
      <c r="X71" s="268">
        <f t="shared" si="19"/>
        <v>59.001273179016813</v>
      </c>
      <c r="Y71" s="367">
        <f t="shared" si="48"/>
        <v>1015731.6139931895</v>
      </c>
      <c r="Z71" s="247">
        <f t="shared" si="49"/>
        <v>4449403.7035666751</v>
      </c>
      <c r="AA71" s="252">
        <f t="shared" si="20"/>
        <v>465.81547456686116</v>
      </c>
      <c r="AB71" s="253">
        <f t="shared" si="21"/>
        <v>826.56580040250321</v>
      </c>
      <c r="AC71" s="155"/>
      <c r="AD71" s="311">
        <f>PFI_2020!Q73</f>
        <v>4129996.1820029966</v>
      </c>
      <c r="AE71" s="317">
        <f t="shared" si="39"/>
        <v>319407.52156367851</v>
      </c>
      <c r="AF71" s="337">
        <f t="shared" si="23"/>
        <v>7.7338454441081339E-2</v>
      </c>
      <c r="AG71" s="369"/>
      <c r="AH71" s="121"/>
    </row>
    <row r="72" spans="1:34" ht="14">
      <c r="A72" s="432">
        <v>56</v>
      </c>
      <c r="B72" s="439" t="s">
        <v>58</v>
      </c>
      <c r="C72" s="37">
        <f>Vertetie_ienemumi!I62</f>
        <v>5632754.6021866892</v>
      </c>
      <c r="D72" s="95">
        <f>Iedzivotaju_skaits_struktura!C61</f>
        <v>15951</v>
      </c>
      <c r="E72" s="95">
        <f>Iedzivotaju_skaits_struktura!D61</f>
        <v>719</v>
      </c>
      <c r="F72" s="95">
        <f>Iedzivotaju_skaits_struktura!E61</f>
        <v>1436</v>
      </c>
      <c r="G72" s="95">
        <f>Iedzivotaju_skaits_struktura!F61</f>
        <v>3923</v>
      </c>
      <c r="H72" s="95">
        <f>PFI_2020!H74</f>
        <v>1079.296619</v>
      </c>
      <c r="I72" s="179">
        <f t="shared" si="11"/>
        <v>353.12861903245499</v>
      </c>
      <c r="J72" s="435">
        <f t="shared" si="24"/>
        <v>26858.370860880001</v>
      </c>
      <c r="K72" s="140">
        <f t="shared" si="12"/>
        <v>209.72063537892987</v>
      </c>
      <c r="L72" s="143">
        <f t="shared" si="40"/>
        <v>3379652.7613120135</v>
      </c>
      <c r="M72" s="123">
        <f t="shared" si="41"/>
        <v>-228.65180533554567</v>
      </c>
      <c r="N72" s="162">
        <f t="shared" si="13"/>
        <v>137.19108320132739</v>
      </c>
      <c r="O72" s="223">
        <f t="shared" si="42"/>
        <v>3684728.9914270951</v>
      </c>
      <c r="P72" s="229">
        <f t="shared" si="15"/>
        <v>7064381.7527391091</v>
      </c>
      <c r="Q72" s="207">
        <f t="shared" si="43"/>
        <v>263.02346442868532</v>
      </c>
      <c r="R72" s="37">
        <f t="shared" si="44"/>
        <v>2253101.8408746757</v>
      </c>
      <c r="S72" s="230">
        <f t="shared" si="16"/>
        <v>83.888254151571942</v>
      </c>
      <c r="T72" s="229">
        <f t="shared" si="45"/>
        <v>9317483.5936137848</v>
      </c>
      <c r="U72" s="261">
        <f t="shared" si="38"/>
        <v>346.91171858025729</v>
      </c>
      <c r="V72" s="259">
        <f t="shared" si="46"/>
        <v>19685922.812162351</v>
      </c>
      <c r="W72" s="358">
        <f t="shared" si="47"/>
        <v>1991599.7042962476</v>
      </c>
      <c r="X72" s="268">
        <f t="shared" si="19"/>
        <v>74.151917650264878</v>
      </c>
      <c r="Y72" s="367">
        <f t="shared" si="48"/>
        <v>5676328.6957233427</v>
      </c>
      <c r="Z72" s="247">
        <f t="shared" si="49"/>
        <v>11309083.297910033</v>
      </c>
      <c r="AA72" s="252">
        <f t="shared" si="20"/>
        <v>421.06363623052215</v>
      </c>
      <c r="AB72" s="253">
        <f t="shared" si="21"/>
        <v>708.98898488558916</v>
      </c>
      <c r="AC72" s="155"/>
      <c r="AD72" s="311">
        <f>PFI_2020!Q74</f>
        <v>10858046.386069013</v>
      </c>
      <c r="AE72" s="317">
        <f t="shared" si="39"/>
        <v>451036.91184101999</v>
      </c>
      <c r="AF72" s="337">
        <f t="shared" si="23"/>
        <v>4.1539416558369568E-2</v>
      </c>
      <c r="AG72" s="369"/>
      <c r="AH72" s="121"/>
    </row>
    <row r="73" spans="1:34" ht="14">
      <c r="A73" s="432">
        <v>57</v>
      </c>
      <c r="B73" s="439" t="s">
        <v>59</v>
      </c>
      <c r="C73" s="37">
        <f>Vertetie_ienemumi!I63</f>
        <v>3489092.946627426</v>
      </c>
      <c r="D73" s="95">
        <f>Iedzivotaju_skaits_struktura!C62</f>
        <v>5158</v>
      </c>
      <c r="E73" s="95">
        <f>Iedzivotaju_skaits_struktura!D62</f>
        <v>392</v>
      </c>
      <c r="F73" s="95">
        <f>Iedzivotaju_skaits_struktura!E62</f>
        <v>539</v>
      </c>
      <c r="G73" s="95">
        <f>Iedzivotaju_skaits_struktura!F62</f>
        <v>1056</v>
      </c>
      <c r="H73" s="95">
        <f>PFI_2020!H75</f>
        <v>341.02238599999998</v>
      </c>
      <c r="I73" s="179">
        <f t="shared" si="11"/>
        <v>676.44299081570875</v>
      </c>
      <c r="J73" s="435">
        <f t="shared" si="24"/>
        <v>9132.2140267200011</v>
      </c>
      <c r="K73" s="140">
        <f t="shared" si="12"/>
        <v>382.06429858287021</v>
      </c>
      <c r="L73" s="143">
        <f t="shared" si="40"/>
        <v>2093455.7679764554</v>
      </c>
      <c r="M73" s="123">
        <f t="shared" si="41"/>
        <v>-56.308142131605337</v>
      </c>
      <c r="N73" s="162">
        <f t="shared" si="13"/>
        <v>33.784885278963202</v>
      </c>
      <c r="O73" s="223">
        <f t="shared" si="42"/>
        <v>308530.80323567381</v>
      </c>
      <c r="P73" s="229">
        <f t="shared" si="15"/>
        <v>2401986.5712121292</v>
      </c>
      <c r="Q73" s="207">
        <f t="shared" si="43"/>
        <v>263.02346442868532</v>
      </c>
      <c r="R73" s="37">
        <f t="shared" si="44"/>
        <v>1395637.1786509706</v>
      </c>
      <c r="S73" s="230">
        <f t="shared" si="16"/>
        <v>152.82571943314809</v>
      </c>
      <c r="T73" s="229">
        <f t="shared" si="45"/>
        <v>3797623.7498630998</v>
      </c>
      <c r="U73" s="261">
        <f t="shared" si="38"/>
        <v>415.84918386183341</v>
      </c>
      <c r="V73" s="259">
        <f t="shared" si="46"/>
        <v>5119604.2159428252</v>
      </c>
      <c r="W73" s="358">
        <f t="shared" si="47"/>
        <v>517943.82919586264</v>
      </c>
      <c r="X73" s="268">
        <f t="shared" si="19"/>
        <v>56.716129043888763</v>
      </c>
      <c r="Y73" s="367">
        <f t="shared" si="48"/>
        <v>826474.63243153645</v>
      </c>
      <c r="Z73" s="247">
        <f t="shared" si="49"/>
        <v>4315567.5790589619</v>
      </c>
      <c r="AA73" s="252">
        <f t="shared" si="20"/>
        <v>472.56531290572212</v>
      </c>
      <c r="AB73" s="253">
        <f t="shared" si="21"/>
        <v>836.67459849921715</v>
      </c>
      <c r="AC73" s="155"/>
      <c r="AD73" s="311">
        <f>PFI_2020!Q75</f>
        <v>4089902.6911375034</v>
      </c>
      <c r="AE73" s="317">
        <f t="shared" si="39"/>
        <v>225664.88792145858</v>
      </c>
      <c r="AF73" s="337">
        <f t="shared" si="23"/>
        <v>5.5176101967036262E-2</v>
      </c>
      <c r="AG73" s="369"/>
      <c r="AH73" s="121"/>
    </row>
    <row r="74" spans="1:34" ht="14">
      <c r="A74" s="432">
        <v>58</v>
      </c>
      <c r="B74" s="439" t="s">
        <v>60</v>
      </c>
      <c r="C74" s="37">
        <f>Vertetie_ienemumi!I64</f>
        <v>2713768.0647576596</v>
      </c>
      <c r="D74" s="95">
        <f>Iedzivotaju_skaits_struktura!C63</f>
        <v>5941</v>
      </c>
      <c r="E74" s="95">
        <f>Iedzivotaju_skaits_struktura!D63</f>
        <v>382</v>
      </c>
      <c r="F74" s="95">
        <f>Iedzivotaju_skaits_struktura!E63</f>
        <v>652</v>
      </c>
      <c r="G74" s="95">
        <f>Iedzivotaju_skaits_struktura!F63</f>
        <v>1222</v>
      </c>
      <c r="H74" s="95">
        <f>PFI_2020!H76</f>
        <v>811.43225399999994</v>
      </c>
      <c r="I74" s="179">
        <f t="shared" si="11"/>
        <v>456.78641049615544</v>
      </c>
      <c r="J74" s="435">
        <f t="shared" si="24"/>
        <v>11098.05702608</v>
      </c>
      <c r="K74" s="140">
        <f t="shared" si="12"/>
        <v>244.5264119999033</v>
      </c>
      <c r="L74" s="143">
        <f t="shared" si="40"/>
        <v>1628260.8388545958</v>
      </c>
      <c r="M74" s="123">
        <f t="shared" si="41"/>
        <v>-193.84602871457224</v>
      </c>
      <c r="N74" s="162">
        <f t="shared" si="13"/>
        <v>116.30761722874334</v>
      </c>
      <c r="O74" s="223">
        <f t="shared" si="42"/>
        <v>1290788.5685720781</v>
      </c>
      <c r="P74" s="229">
        <f t="shared" si="15"/>
        <v>2919049.4074266739</v>
      </c>
      <c r="Q74" s="207">
        <f t="shared" si="43"/>
        <v>263.02346442868532</v>
      </c>
      <c r="R74" s="37">
        <f t="shared" si="44"/>
        <v>1085507.2259030638</v>
      </c>
      <c r="S74" s="230">
        <f t="shared" si="16"/>
        <v>97.810564799961313</v>
      </c>
      <c r="T74" s="229">
        <f t="shared" si="45"/>
        <v>4004556.6333297379</v>
      </c>
      <c r="U74" s="261">
        <f t="shared" si="38"/>
        <v>360.83402922864667</v>
      </c>
      <c r="V74" s="259">
        <f t="shared" si="46"/>
        <v>7748077.4144347049</v>
      </c>
      <c r="W74" s="358">
        <f t="shared" si="47"/>
        <v>783863.11044148635</v>
      </c>
      <c r="X74" s="268">
        <f t="shared" si="19"/>
        <v>70.630661619366236</v>
      </c>
      <c r="Y74" s="367">
        <f t="shared" si="48"/>
        <v>2074651.6790135645</v>
      </c>
      <c r="Z74" s="247">
        <f t="shared" si="49"/>
        <v>4788419.7437712243</v>
      </c>
      <c r="AA74" s="252">
        <f t="shared" si="20"/>
        <v>431.46469084801288</v>
      </c>
      <c r="AB74" s="253">
        <f t="shared" si="21"/>
        <v>805.99558050348833</v>
      </c>
      <c r="AC74" s="155"/>
      <c r="AD74" s="311">
        <f>PFI_2020!Q76</f>
        <v>4556345.5684370091</v>
      </c>
      <c r="AE74" s="317">
        <f t="shared" si="39"/>
        <v>232074.17533421516</v>
      </c>
      <c r="AF74" s="337">
        <f t="shared" si="23"/>
        <v>5.0934278765389029E-2</v>
      </c>
      <c r="AG74" s="369"/>
      <c r="AH74" s="121"/>
    </row>
    <row r="75" spans="1:34" ht="14">
      <c r="A75" s="432">
        <v>59</v>
      </c>
      <c r="B75" s="439" t="s">
        <v>61</v>
      </c>
      <c r="C75" s="37">
        <f>Vertetie_ienemumi!I65</f>
        <v>11468056.594371703</v>
      </c>
      <c r="D75" s="95">
        <f>Iedzivotaju_skaits_struktura!C64</f>
        <v>23814</v>
      </c>
      <c r="E75" s="95">
        <f>Iedzivotaju_skaits_struktura!D64</f>
        <v>1616</v>
      </c>
      <c r="F75" s="95">
        <f>Iedzivotaju_skaits_struktura!E64</f>
        <v>2789</v>
      </c>
      <c r="G75" s="95">
        <f>Iedzivotaju_skaits_struktura!F64</f>
        <v>4820</v>
      </c>
      <c r="H75" s="95">
        <f>PFI_2020!H77</f>
        <v>1756.696432</v>
      </c>
      <c r="I75" s="179">
        <f t="shared" si="11"/>
        <v>481.56784220927614</v>
      </c>
      <c r="J75" s="435">
        <f t="shared" si="24"/>
        <v>42924.558576640004</v>
      </c>
      <c r="K75" s="140">
        <f t="shared" si="12"/>
        <v>267.16772343496478</v>
      </c>
      <c r="L75" s="143">
        <f t="shared" si="40"/>
        <v>6880833.9566230215</v>
      </c>
      <c r="M75" s="123">
        <f t="shared" si="41"/>
        <v>-171.20471727951076</v>
      </c>
      <c r="N75" s="162">
        <f t="shared" si="13"/>
        <v>102.72283036770645</v>
      </c>
      <c r="O75" s="223">
        <f t="shared" si="42"/>
        <v>4409332.1492768703</v>
      </c>
      <c r="P75" s="229">
        <f t="shared" si="15"/>
        <v>11290166.105899893</v>
      </c>
      <c r="Q75" s="207">
        <f t="shared" si="43"/>
        <v>263.02346442868537</v>
      </c>
      <c r="R75" s="37">
        <f t="shared" si="44"/>
        <v>4587222.637748681</v>
      </c>
      <c r="S75" s="230">
        <f t="shared" si="16"/>
        <v>106.86708937398592</v>
      </c>
      <c r="T75" s="229">
        <f t="shared" si="45"/>
        <v>15877388.743648574</v>
      </c>
      <c r="U75" s="261">
        <f t="shared" si="38"/>
        <v>369.89055380267126</v>
      </c>
      <c r="V75" s="259">
        <f t="shared" si="46"/>
        <v>28995791.990660064</v>
      </c>
      <c r="W75" s="358">
        <f t="shared" si="47"/>
        <v>2933467.2956634895</v>
      </c>
      <c r="X75" s="268">
        <f t="shared" si="19"/>
        <v>68.34006901727146</v>
      </c>
      <c r="Y75" s="367">
        <f t="shared" si="48"/>
        <v>7342799.4449403603</v>
      </c>
      <c r="Z75" s="247">
        <f t="shared" si="49"/>
        <v>18810856.039312065</v>
      </c>
      <c r="AA75" s="252">
        <f t="shared" si="20"/>
        <v>438.23062281994277</v>
      </c>
      <c r="AB75" s="253">
        <f t="shared" si="21"/>
        <v>789.90745105030931</v>
      </c>
      <c r="AC75" s="155"/>
      <c r="AD75" s="311">
        <f>PFI_2020!Q77</f>
        <v>17848680.311047189</v>
      </c>
      <c r="AE75" s="317">
        <f t="shared" si="39"/>
        <v>962175.72826487571</v>
      </c>
      <c r="AF75" s="337">
        <f t="shared" si="23"/>
        <v>5.3907387632986525E-2</v>
      </c>
      <c r="AG75" s="369"/>
      <c r="AH75" s="121"/>
    </row>
    <row r="76" spans="1:34" ht="14">
      <c r="A76" s="432">
        <v>60</v>
      </c>
      <c r="B76" s="439" t="s">
        <v>62</v>
      </c>
      <c r="C76" s="37">
        <f>Vertetie_ienemumi!I66</f>
        <v>5049173.5393840568</v>
      </c>
      <c r="D76" s="95">
        <f>Iedzivotaju_skaits_struktura!C65</f>
        <v>5734</v>
      </c>
      <c r="E76" s="95">
        <f>Iedzivotaju_skaits_struktura!D65</f>
        <v>431</v>
      </c>
      <c r="F76" s="95">
        <f>Iedzivotaju_skaits_struktura!E65</f>
        <v>545</v>
      </c>
      <c r="G76" s="95">
        <f>Iedzivotaju_skaits_struktura!F65</f>
        <v>1170</v>
      </c>
      <c r="H76" s="95">
        <f>PFI_2020!H78</f>
        <v>491.60770500000001</v>
      </c>
      <c r="I76" s="179">
        <f t="shared" si="11"/>
        <v>880.56741182142605</v>
      </c>
      <c r="J76" s="435">
        <f t="shared" si="24"/>
        <v>10132.283711599999</v>
      </c>
      <c r="K76" s="140">
        <f t="shared" si="12"/>
        <v>498.32532162551701</v>
      </c>
      <c r="L76" s="143">
        <f t="shared" si="40"/>
        <v>3029504.1236304338</v>
      </c>
      <c r="M76" s="123">
        <f t="shared" si="41"/>
        <v>59.952880911041461</v>
      </c>
      <c r="N76" s="162">
        <f t="shared" si="13"/>
        <v>-35.971728546624874</v>
      </c>
      <c r="O76" s="223">
        <f t="shared" si="42"/>
        <v>-364475.75923106394</v>
      </c>
      <c r="P76" s="229">
        <f t="shared" si="15"/>
        <v>2665028.3643993698</v>
      </c>
      <c r="Q76" s="207">
        <f t="shared" si="43"/>
        <v>263.02346442868532</v>
      </c>
      <c r="R76" s="37">
        <f t="shared" si="44"/>
        <v>2019669.4157536228</v>
      </c>
      <c r="S76" s="230">
        <f t="shared" si="16"/>
        <v>199.3301286502068</v>
      </c>
      <c r="T76" s="229">
        <f t="shared" si="45"/>
        <v>4684697.7801529923</v>
      </c>
      <c r="U76" s="261">
        <f t="shared" si="38"/>
        <v>462.35359307889206</v>
      </c>
      <c r="V76" s="259">
        <f t="shared" si="46"/>
        <v>4502262.9231422599</v>
      </c>
      <c r="W76" s="358">
        <f t="shared" si="47"/>
        <v>455488.19793473318</v>
      </c>
      <c r="X76" s="268">
        <f t="shared" si="19"/>
        <v>44.954149617155416</v>
      </c>
      <c r="Y76" s="367">
        <f t="shared" si="48"/>
        <v>91012.438703669235</v>
      </c>
      <c r="Z76" s="247">
        <f t="shared" si="49"/>
        <v>5140185.9780877251</v>
      </c>
      <c r="AA76" s="252">
        <f t="shared" si="20"/>
        <v>507.30774269604746</v>
      </c>
      <c r="AB76" s="253">
        <f t="shared" si="21"/>
        <v>896.43982875614324</v>
      </c>
      <c r="AC76" s="155"/>
      <c r="AD76" s="311">
        <f>PFI_2020!Q78</f>
        <v>4559156.5731599713</v>
      </c>
      <c r="AE76" s="317">
        <f t="shared" si="39"/>
        <v>581029.40492775384</v>
      </c>
      <c r="AF76" s="337">
        <f t="shared" si="23"/>
        <v>0.12744230113708066</v>
      </c>
      <c r="AG76" s="369"/>
      <c r="AH76" s="121"/>
    </row>
    <row r="77" spans="1:34" ht="14">
      <c r="A77" s="432">
        <v>61</v>
      </c>
      <c r="B77" s="439" t="s">
        <v>63</v>
      </c>
      <c r="C77" s="37">
        <f>Vertetie_ienemumi!I67</f>
        <v>30212299.806357622</v>
      </c>
      <c r="D77" s="95">
        <f>Iedzivotaju_skaits_struktura!C66</f>
        <v>24477</v>
      </c>
      <c r="E77" s="95">
        <f>Iedzivotaju_skaits_struktura!D66</f>
        <v>2823</v>
      </c>
      <c r="F77" s="95">
        <f>Iedzivotaju_skaits_struktura!E66</f>
        <v>3272</v>
      </c>
      <c r="G77" s="95">
        <f>Iedzivotaju_skaits_struktura!F66</f>
        <v>3706</v>
      </c>
      <c r="H77" s="95">
        <f>PFI_2020!H79</f>
        <v>275.169872</v>
      </c>
      <c r="I77" s="179">
        <f t="shared" si="11"/>
        <v>1234.313837739822</v>
      </c>
      <c r="J77" s="435">
        <f t="shared" si="24"/>
        <v>44910.23820544</v>
      </c>
      <c r="K77" s="140">
        <f t="shared" si="12"/>
        <v>672.72633175875671</v>
      </c>
      <c r="L77" s="143">
        <f t="shared" si="40"/>
        <v>18127379.883814573</v>
      </c>
      <c r="M77" s="123">
        <f t="shared" si="41"/>
        <v>234.35389104428117</v>
      </c>
      <c r="N77" s="162">
        <f t="shared" si="13"/>
        <v>-140.6123346265687</v>
      </c>
      <c r="O77" s="223">
        <f t="shared" si="42"/>
        <v>-6314933.4427022394</v>
      </c>
      <c r="P77" s="229">
        <f t="shared" si="15"/>
        <v>11812446.441112334</v>
      </c>
      <c r="Q77" s="207">
        <f t="shared" si="43"/>
        <v>263.02346442868537</v>
      </c>
      <c r="R77" s="37">
        <f t="shared" si="44"/>
        <v>12084919.922543049</v>
      </c>
      <c r="S77" s="230">
        <f t="shared" si="16"/>
        <v>269.09053270350267</v>
      </c>
      <c r="T77" s="229">
        <f t="shared" si="45"/>
        <v>23897366.363655381</v>
      </c>
      <c r="U77" s="261">
        <f t="shared" si="38"/>
        <v>532.11399713218805</v>
      </c>
      <c r="V77" s="259">
        <f t="shared" si="46"/>
        <v>12123396.562377892</v>
      </c>
      <c r="W77" s="358">
        <f t="shared" si="47"/>
        <v>1226508.5685381601</v>
      </c>
      <c r="X77" s="268">
        <f t="shared" si="19"/>
        <v>27.310221845797123</v>
      </c>
      <c r="Y77" s="367">
        <f t="shared" si="48"/>
        <v>-5088424.8741640793</v>
      </c>
      <c r="Z77" s="247">
        <f t="shared" si="49"/>
        <v>25123874.93219354</v>
      </c>
      <c r="AA77" s="252">
        <f t="shared" si="20"/>
        <v>559.42421897798511</v>
      </c>
      <c r="AB77" s="253">
        <f t="shared" si="21"/>
        <v>1026.4278682924189</v>
      </c>
      <c r="AC77" s="155"/>
      <c r="AD77" s="311">
        <f>PFI_2020!Q79</f>
        <v>22088218.360484544</v>
      </c>
      <c r="AE77" s="317">
        <f t="shared" si="39"/>
        <v>3035656.5717089958</v>
      </c>
      <c r="AF77" s="337">
        <f t="shared" si="23"/>
        <v>0.13743329236276192</v>
      </c>
      <c r="AG77" s="369"/>
      <c r="AH77" s="121"/>
    </row>
    <row r="78" spans="1:34" ht="14">
      <c r="A78" s="432">
        <v>62</v>
      </c>
      <c r="B78" s="439" t="s">
        <v>64</v>
      </c>
      <c r="C78" s="37">
        <f>Vertetie_ienemumi!I68</f>
        <v>6783741.2430951241</v>
      </c>
      <c r="D78" s="95">
        <f>Iedzivotaju_skaits_struktura!C67</f>
        <v>10330</v>
      </c>
      <c r="E78" s="95">
        <f>Iedzivotaju_skaits_struktura!D67</f>
        <v>754</v>
      </c>
      <c r="F78" s="95">
        <f>Iedzivotaju_skaits_struktura!E67</f>
        <v>1234</v>
      </c>
      <c r="G78" s="95">
        <f>Iedzivotaju_skaits_struktura!F67</f>
        <v>2077</v>
      </c>
      <c r="H78" s="95">
        <f>PFI_2020!H80</f>
        <v>225.45933099999999</v>
      </c>
      <c r="I78" s="179">
        <f t="shared" si="11"/>
        <v>656.70292769555897</v>
      </c>
      <c r="J78" s="435">
        <f t="shared" si="24"/>
        <v>17996.878183119999</v>
      </c>
      <c r="K78" s="140">
        <f t="shared" si="12"/>
        <v>376.93988779997795</v>
      </c>
      <c r="L78" s="143">
        <f t="shared" si="40"/>
        <v>4070244.7458570744</v>
      </c>
      <c r="M78" s="123">
        <f t="shared" si="41"/>
        <v>-61.432552914497592</v>
      </c>
      <c r="N78" s="162">
        <f t="shared" si="13"/>
        <v>36.859531748698551</v>
      </c>
      <c r="O78" s="223">
        <f t="shared" si="42"/>
        <v>663356.50276817195</v>
      </c>
      <c r="P78" s="229">
        <f t="shared" si="15"/>
        <v>4733601.2486252468</v>
      </c>
      <c r="Q78" s="207">
        <f t="shared" si="43"/>
        <v>263.02346442868537</v>
      </c>
      <c r="R78" s="37">
        <f t="shared" si="44"/>
        <v>2713496.4972380497</v>
      </c>
      <c r="S78" s="230">
        <f t="shared" si="16"/>
        <v>150.77595511999121</v>
      </c>
      <c r="T78" s="229">
        <f t="shared" si="45"/>
        <v>7447097.7458632961</v>
      </c>
      <c r="U78" s="261">
        <f t="shared" si="38"/>
        <v>413.79941954867655</v>
      </c>
      <c r="V78" s="259">
        <f t="shared" si="46"/>
        <v>10181440.8799736</v>
      </c>
      <c r="W78" s="358">
        <f t="shared" si="47"/>
        <v>1030043.3888391251</v>
      </c>
      <c r="X78" s="268">
        <f t="shared" si="19"/>
        <v>57.23455914733281</v>
      </c>
      <c r="Y78" s="367">
        <f t="shared" si="48"/>
        <v>1693399.8916072971</v>
      </c>
      <c r="Z78" s="247">
        <f t="shared" si="49"/>
        <v>8477141.1347024217</v>
      </c>
      <c r="AA78" s="252">
        <f t="shared" si="20"/>
        <v>471.0339786960094</v>
      </c>
      <c r="AB78" s="253">
        <f t="shared" si="21"/>
        <v>820.6332172993632</v>
      </c>
      <c r="AC78" s="155"/>
      <c r="AD78" s="311">
        <f>PFI_2020!Q80</f>
        <v>8085388.2854928868</v>
      </c>
      <c r="AE78" s="317">
        <f t="shared" si="39"/>
        <v>391752.84920953494</v>
      </c>
      <c r="AF78" s="337">
        <f t="shared" si="23"/>
        <v>4.8451952507022167E-2</v>
      </c>
      <c r="AG78" s="369"/>
      <c r="AH78" s="121"/>
    </row>
    <row r="79" spans="1:34" ht="14">
      <c r="A79" s="432">
        <v>63</v>
      </c>
      <c r="B79" s="439" t="s">
        <v>65</v>
      </c>
      <c r="C79" s="37">
        <f>Vertetie_ienemumi!I69</f>
        <v>1958361.8138811598</v>
      </c>
      <c r="D79" s="95">
        <f>Iedzivotaju_skaits_struktura!C68</f>
        <v>3496</v>
      </c>
      <c r="E79" s="95">
        <f>Iedzivotaju_skaits_struktura!D68</f>
        <v>226</v>
      </c>
      <c r="F79" s="95">
        <f>Iedzivotaju_skaits_struktura!E68</f>
        <v>329</v>
      </c>
      <c r="G79" s="95">
        <f>Iedzivotaju_skaits_struktura!F68</f>
        <v>820</v>
      </c>
      <c r="H79" s="95">
        <f>PFI_2020!H81</f>
        <v>167.49242100000001</v>
      </c>
      <c r="I79" s="179">
        <f t="shared" si="11"/>
        <v>560.17214355868418</v>
      </c>
      <c r="J79" s="435">
        <f t="shared" si="24"/>
        <v>5958.7684799200006</v>
      </c>
      <c r="K79" s="140">
        <f t="shared" si="12"/>
        <v>328.65210663587516</v>
      </c>
      <c r="L79" s="143">
        <f t="shared" si="40"/>
        <v>1175017.0883286959</v>
      </c>
      <c r="M79" s="123">
        <f t="shared" si="41"/>
        <v>-109.72033407860039</v>
      </c>
      <c r="N79" s="162">
        <f t="shared" si="13"/>
        <v>65.832200447160233</v>
      </c>
      <c r="O79" s="223">
        <f t="shared" si="42"/>
        <v>392278.84098831378</v>
      </c>
      <c r="P79" s="229">
        <f t="shared" si="15"/>
        <v>1567295.9293170096</v>
      </c>
      <c r="Q79" s="207">
        <f t="shared" si="43"/>
        <v>263.02346442868532</v>
      </c>
      <c r="R79" s="37">
        <f t="shared" si="44"/>
        <v>783344.7255524639</v>
      </c>
      <c r="S79" s="230">
        <f t="shared" si="16"/>
        <v>131.46084265435007</v>
      </c>
      <c r="T79" s="229">
        <f t="shared" si="45"/>
        <v>2350640.6548694735</v>
      </c>
      <c r="U79" s="261">
        <f t="shared" si="38"/>
        <v>394.48430708303539</v>
      </c>
      <c r="V79" s="259">
        <f t="shared" si="46"/>
        <v>3658811.9793971707</v>
      </c>
      <c r="W79" s="358">
        <f t="shared" si="47"/>
        <v>370157.34165842558</v>
      </c>
      <c r="X79" s="268">
        <f t="shared" si="19"/>
        <v>62.119772383469936</v>
      </c>
      <c r="Y79" s="367">
        <f t="shared" si="48"/>
        <v>762436.1826467393</v>
      </c>
      <c r="Z79" s="247">
        <f t="shared" si="49"/>
        <v>2720797.9965278991</v>
      </c>
      <c r="AA79" s="252">
        <f t="shared" si="20"/>
        <v>456.60407946650531</v>
      </c>
      <c r="AB79" s="253">
        <f t="shared" si="21"/>
        <v>778.26029648967369</v>
      </c>
      <c r="AC79" s="155"/>
      <c r="AD79" s="311">
        <f>PFI_2020!Q81</f>
        <v>2543637.3235273482</v>
      </c>
      <c r="AE79" s="317">
        <f t="shared" si="39"/>
        <v>177160.67300055083</v>
      </c>
      <c r="AF79" s="337">
        <f t="shared" si="23"/>
        <v>6.9648558527548365E-2</v>
      </c>
      <c r="AG79" s="369"/>
      <c r="AH79" s="121"/>
    </row>
    <row r="80" spans="1:34" ht="14">
      <c r="A80" s="432">
        <v>64</v>
      </c>
      <c r="B80" s="439" t="s">
        <v>66</v>
      </c>
      <c r="C80" s="37">
        <f>Vertetie_ienemumi!I70</f>
        <v>9827515.2817626428</v>
      </c>
      <c r="D80" s="95">
        <f>Iedzivotaju_skaits_struktura!C69</f>
        <v>17437</v>
      </c>
      <c r="E80" s="95">
        <f>Iedzivotaju_skaits_struktura!D69</f>
        <v>1124</v>
      </c>
      <c r="F80" s="95">
        <f>Iedzivotaju_skaits_struktura!E69</f>
        <v>1843</v>
      </c>
      <c r="G80" s="95">
        <f>Iedzivotaju_skaits_struktura!F69</f>
        <v>3870</v>
      </c>
      <c r="H80" s="95">
        <f>PFI_2020!H82</f>
        <v>1170.3342110000001</v>
      </c>
      <c r="I80" s="179">
        <f t="shared" si="11"/>
        <v>563.60126637395445</v>
      </c>
      <c r="J80" s="435">
        <f t="shared" si="24"/>
        <v>30718.048000719999</v>
      </c>
      <c r="K80" s="140">
        <f t="shared" si="12"/>
        <v>319.92642506230527</v>
      </c>
      <c r="L80" s="143">
        <f t="shared" si="40"/>
        <v>5896509.1690575853</v>
      </c>
      <c r="M80" s="123">
        <f t="shared" si="41"/>
        <v>-118.44601565217027</v>
      </c>
      <c r="N80" s="162">
        <f t="shared" si="13"/>
        <v>71.067609391302156</v>
      </c>
      <c r="O80" s="223">
        <f t="shared" si="42"/>
        <v>2183058.2365784389</v>
      </c>
      <c r="P80" s="229">
        <f t="shared" si="15"/>
        <v>8079567.4056360237</v>
      </c>
      <c r="Q80" s="207">
        <f t="shared" si="43"/>
        <v>263.02346442868532</v>
      </c>
      <c r="R80" s="37">
        <f t="shared" si="44"/>
        <v>3931006.1127050575</v>
      </c>
      <c r="S80" s="230">
        <f t="shared" si="16"/>
        <v>127.97057002492213</v>
      </c>
      <c r="T80" s="229">
        <f t="shared" si="45"/>
        <v>12010573.518341081</v>
      </c>
      <c r="U80" s="261">
        <f t="shared" si="38"/>
        <v>390.99403445360741</v>
      </c>
      <c r="V80" s="259">
        <f t="shared" si="46"/>
        <v>19129577.914888408</v>
      </c>
      <c r="W80" s="358">
        <f t="shared" si="47"/>
        <v>1935315.000578271</v>
      </c>
      <c r="X80" s="268">
        <f t="shared" si="19"/>
        <v>63.002538459895277</v>
      </c>
      <c r="Y80" s="367">
        <f t="shared" si="48"/>
        <v>4118373.2371567097</v>
      </c>
      <c r="Z80" s="247">
        <f t="shared" si="49"/>
        <v>13945888.518919352</v>
      </c>
      <c r="AA80" s="252">
        <f t="shared" si="20"/>
        <v>453.99657291350269</v>
      </c>
      <c r="AB80" s="253">
        <f t="shared" si="21"/>
        <v>799.78714910359304</v>
      </c>
      <c r="AC80" s="155"/>
      <c r="AD80" s="311">
        <f>PFI_2020!Q82</f>
        <v>13120296.222966176</v>
      </c>
      <c r="AE80" s="317">
        <f t="shared" si="39"/>
        <v>825592.29595317692</v>
      </c>
      <c r="AF80" s="337">
        <f t="shared" si="23"/>
        <v>6.2924821354874094E-2</v>
      </c>
      <c r="AG80" s="369"/>
      <c r="AH80" s="121"/>
    </row>
    <row r="81" spans="1:34" ht="14">
      <c r="A81" s="432">
        <v>65</v>
      </c>
      <c r="B81" s="439" t="s">
        <v>67</v>
      </c>
      <c r="C81" s="37">
        <f>Vertetie_ienemumi!I71</f>
        <v>5456576.4293161416</v>
      </c>
      <c r="D81" s="95">
        <f>Iedzivotaju_skaits_struktura!C70</f>
        <v>11961</v>
      </c>
      <c r="E81" s="95">
        <f>Iedzivotaju_skaits_struktura!D70</f>
        <v>692</v>
      </c>
      <c r="F81" s="95">
        <f>Iedzivotaju_skaits_struktura!E70</f>
        <v>1244</v>
      </c>
      <c r="G81" s="95">
        <f>Iedzivotaju_skaits_struktura!F70</f>
        <v>2727</v>
      </c>
      <c r="H81" s="95">
        <f>PFI_2020!H83</f>
        <v>622.383376</v>
      </c>
      <c r="I81" s="179">
        <f t="shared" ref="I81:I137" si="50">C81/D81</f>
        <v>456.19734381039558</v>
      </c>
      <c r="J81" s="435">
        <f t="shared" ref="J81:J135" si="51">D81+($E$6*E81)+($E$7*F81)+($E$8*G81)+($E$9*H81)</f>
        <v>20599.72273152</v>
      </c>
      <c r="K81" s="140">
        <f t="shared" ref="K81:K137" si="52">C81/J81</f>
        <v>264.88591620541268</v>
      </c>
      <c r="L81" s="143">
        <f t="shared" si="40"/>
        <v>3273945.8575896849</v>
      </c>
      <c r="M81" s="123">
        <f t="shared" si="41"/>
        <v>-173.48652450906286</v>
      </c>
      <c r="N81" s="162">
        <f t="shared" ref="N81:N135" si="53">M81*-0.6</f>
        <v>104.09191470543772</v>
      </c>
      <c r="O81" s="223">
        <f t="shared" si="42"/>
        <v>2144264.5815250464</v>
      </c>
      <c r="P81" s="229">
        <f t="shared" ref="P81:P135" si="54">L81+O81</f>
        <v>5418210.4391147308</v>
      </c>
      <c r="Q81" s="207">
        <f t="shared" si="43"/>
        <v>263.02346442868532</v>
      </c>
      <c r="R81" s="37">
        <f t="shared" si="44"/>
        <v>2182630.5717264568</v>
      </c>
      <c r="S81" s="230">
        <f t="shared" ref="S81:S135" si="55">R81/J81</f>
        <v>105.95436648216509</v>
      </c>
      <c r="T81" s="229">
        <f t="shared" si="45"/>
        <v>7600841.0108411871</v>
      </c>
      <c r="U81" s="261">
        <f t="shared" si="38"/>
        <v>368.97783091085034</v>
      </c>
      <c r="V81" s="259">
        <f t="shared" si="46"/>
        <v>13962238.560093809</v>
      </c>
      <c r="W81" s="358">
        <f t="shared" si="47"/>
        <v>1412541.8682641925</v>
      </c>
      <c r="X81" s="268">
        <f t="shared" ref="X81:X135" si="56">W81/J81</f>
        <v>68.570916544562863</v>
      </c>
      <c r="Y81" s="367">
        <f t="shared" si="48"/>
        <v>3556806.4497892391</v>
      </c>
      <c r="Z81" s="247">
        <f t="shared" si="49"/>
        <v>9013382.8791053798</v>
      </c>
      <c r="AA81" s="252">
        <f t="shared" ref="AA81:AA137" si="57">Z81/J81</f>
        <v>437.54874745541326</v>
      </c>
      <c r="AB81" s="253">
        <f t="shared" ref="AB81:AB137" si="58">Z81/D81</f>
        <v>753.56432397837807</v>
      </c>
      <c r="AC81" s="155"/>
      <c r="AD81" s="311">
        <f>PFI_2020!Q83</f>
        <v>8473405.5858082399</v>
      </c>
      <c r="AE81" s="317">
        <f t="shared" si="39"/>
        <v>539977.29329713993</v>
      </c>
      <c r="AF81" s="337">
        <f t="shared" ref="AF81:AF137" si="59">Z81/AD81-1</f>
        <v>6.3726123791539635E-2</v>
      </c>
      <c r="AG81" s="369"/>
      <c r="AH81" s="121"/>
    </row>
    <row r="82" spans="1:34" ht="14">
      <c r="A82" s="432">
        <v>66</v>
      </c>
      <c r="B82" s="439" t="s">
        <v>68</v>
      </c>
      <c r="C82" s="37">
        <f>Vertetie_ienemumi!I72</f>
        <v>1240068.0944822349</v>
      </c>
      <c r="D82" s="95">
        <f>Iedzivotaju_skaits_struktura!C71</f>
        <v>2399</v>
      </c>
      <c r="E82" s="95">
        <f>Iedzivotaju_skaits_struktura!D71</f>
        <v>119</v>
      </c>
      <c r="F82" s="95">
        <f>Iedzivotaju_skaits_struktura!E71</f>
        <v>221</v>
      </c>
      <c r="G82" s="95">
        <f>Iedzivotaju_skaits_struktura!F71</f>
        <v>567</v>
      </c>
      <c r="H82" s="95">
        <f>PFI_2020!H84</f>
        <v>347.044149</v>
      </c>
      <c r="I82" s="179">
        <f t="shared" si="50"/>
        <v>516.91041870872652</v>
      </c>
      <c r="J82" s="435">
        <f t="shared" si="51"/>
        <v>4345.0071064800004</v>
      </c>
      <c r="K82" s="140">
        <f t="shared" si="52"/>
        <v>285.40070570490855</v>
      </c>
      <c r="L82" s="143">
        <f t="shared" si="40"/>
        <v>744040.8566893409</v>
      </c>
      <c r="M82" s="123">
        <f t="shared" si="41"/>
        <v>-152.971735009567</v>
      </c>
      <c r="N82" s="162">
        <f t="shared" si="53"/>
        <v>91.783041005740202</v>
      </c>
      <c r="O82" s="223">
        <f t="shared" si="42"/>
        <v>398797.96542428643</v>
      </c>
      <c r="P82" s="229">
        <f t="shared" si="54"/>
        <v>1142838.8221136273</v>
      </c>
      <c r="Q82" s="207">
        <f t="shared" si="43"/>
        <v>263.02346442868532</v>
      </c>
      <c r="R82" s="37">
        <f t="shared" si="44"/>
        <v>496027.23779289401</v>
      </c>
      <c r="S82" s="230">
        <f t="shared" si="55"/>
        <v>114.16028228196343</v>
      </c>
      <c r="T82" s="229">
        <f t="shared" si="45"/>
        <v>1638866.0599065213</v>
      </c>
      <c r="U82" s="261">
        <f t="shared" si="38"/>
        <v>377.18374671064873</v>
      </c>
      <c r="V82" s="259">
        <f t="shared" si="46"/>
        <v>2855855.4394449028</v>
      </c>
      <c r="W82" s="358">
        <f t="shared" si="47"/>
        <v>288923.25256895309</v>
      </c>
      <c r="X82" s="268">
        <f t="shared" si="56"/>
        <v>66.495461454611316</v>
      </c>
      <c r="Y82" s="367">
        <f t="shared" si="48"/>
        <v>687721.21799323952</v>
      </c>
      <c r="Z82" s="247">
        <f t="shared" si="49"/>
        <v>1927789.3124754746</v>
      </c>
      <c r="AA82" s="252">
        <f t="shared" si="57"/>
        <v>443.67920816526009</v>
      </c>
      <c r="AB82" s="253">
        <f t="shared" si="58"/>
        <v>803.58037201978937</v>
      </c>
      <c r="AC82" s="155"/>
      <c r="AD82" s="311">
        <f>PFI_2020!Q84</f>
        <v>1842178.3936762554</v>
      </c>
      <c r="AE82" s="317">
        <f t="shared" si="39"/>
        <v>85610.918799219187</v>
      </c>
      <c r="AF82" s="337">
        <f t="shared" si="59"/>
        <v>4.6472653839118028E-2</v>
      </c>
      <c r="AG82" s="369"/>
      <c r="AH82" s="121"/>
    </row>
    <row r="83" spans="1:34" ht="14">
      <c r="A83" s="432">
        <v>67</v>
      </c>
      <c r="B83" s="439" t="s">
        <v>69</v>
      </c>
      <c r="C83" s="37">
        <f>Vertetie_ienemumi!I73</f>
        <v>5107434.2750818105</v>
      </c>
      <c r="D83" s="95">
        <f>Iedzivotaju_skaits_struktura!C72</f>
        <v>13105</v>
      </c>
      <c r="E83" s="95">
        <f>Iedzivotaju_skaits_struktura!D72</f>
        <v>735</v>
      </c>
      <c r="F83" s="95">
        <f>Iedzivotaju_skaits_struktura!E72</f>
        <v>1208</v>
      </c>
      <c r="G83" s="95">
        <f>Iedzivotaju_skaits_struktura!F72</f>
        <v>3040</v>
      </c>
      <c r="H83" s="95">
        <f>PFI_2020!H85</f>
        <v>965.352394</v>
      </c>
      <c r="I83" s="179">
        <f t="shared" si="50"/>
        <v>389.73172644653266</v>
      </c>
      <c r="J83" s="435">
        <f t="shared" si="51"/>
        <v>22479.915638879997</v>
      </c>
      <c r="K83" s="140">
        <f t="shared" si="52"/>
        <v>227.19988620634678</v>
      </c>
      <c r="L83" s="143">
        <f t="shared" si="40"/>
        <v>3064460.5650490862</v>
      </c>
      <c r="M83" s="123">
        <f t="shared" si="41"/>
        <v>-211.17255450812877</v>
      </c>
      <c r="N83" s="162">
        <f t="shared" si="53"/>
        <v>126.70353270487726</v>
      </c>
      <c r="O83" s="223">
        <f t="shared" si="42"/>
        <v>2848284.7263537133</v>
      </c>
      <c r="P83" s="229">
        <f t="shared" si="54"/>
        <v>5912745.2914028</v>
      </c>
      <c r="Q83" s="207">
        <f t="shared" si="43"/>
        <v>263.02346442868532</v>
      </c>
      <c r="R83" s="37">
        <f t="shared" si="44"/>
        <v>2042973.7100327243</v>
      </c>
      <c r="S83" s="230">
        <f t="shared" si="55"/>
        <v>90.879954482538722</v>
      </c>
      <c r="T83" s="229">
        <f t="shared" si="45"/>
        <v>7955719.0014355239</v>
      </c>
      <c r="U83" s="261">
        <f t="shared" si="38"/>
        <v>353.90341891122404</v>
      </c>
      <c r="V83" s="259">
        <f t="shared" si="46"/>
        <v>16083788.949539879</v>
      </c>
      <c r="W83" s="358">
        <f t="shared" si="47"/>
        <v>1627176.4154269968</v>
      </c>
      <c r="X83" s="268">
        <f t="shared" si="56"/>
        <v>72.383564136367312</v>
      </c>
      <c r="Y83" s="367">
        <f t="shared" si="48"/>
        <v>4475461.1417807098</v>
      </c>
      <c r="Z83" s="247">
        <f t="shared" si="49"/>
        <v>9582895.4168625213</v>
      </c>
      <c r="AA83" s="252">
        <f t="shared" si="57"/>
        <v>426.28698304759138</v>
      </c>
      <c r="AB83" s="253">
        <f t="shared" si="58"/>
        <v>731.2396350143091</v>
      </c>
      <c r="AC83" s="155"/>
      <c r="AD83" s="311">
        <f>PFI_2020!Q85</f>
        <v>9138196.6795511618</v>
      </c>
      <c r="AE83" s="317">
        <f t="shared" si="39"/>
        <v>444698.73731135949</v>
      </c>
      <c r="AF83" s="337">
        <f t="shared" si="59"/>
        <v>4.86637301543833E-2</v>
      </c>
      <c r="AG83" s="369"/>
      <c r="AH83" s="121"/>
    </row>
    <row r="84" spans="1:34" ht="14">
      <c r="A84" s="432">
        <v>68</v>
      </c>
      <c r="B84" s="439" t="s">
        <v>70</v>
      </c>
      <c r="C84" s="37">
        <f>Vertetie_ienemumi!I74</f>
        <v>12289896.718323434</v>
      </c>
      <c r="D84" s="95">
        <f>Iedzivotaju_skaits_struktura!C73</f>
        <v>24019</v>
      </c>
      <c r="E84" s="95">
        <f>Iedzivotaju_skaits_struktura!D73</f>
        <v>1601</v>
      </c>
      <c r="F84" s="95">
        <f>Iedzivotaju_skaits_struktura!E73</f>
        <v>2420</v>
      </c>
      <c r="G84" s="95">
        <f>Iedzivotaju_skaits_struktura!F73</f>
        <v>5290</v>
      </c>
      <c r="H84" s="95">
        <f>PFI_2020!H86</f>
        <v>2159.4522179999999</v>
      </c>
      <c r="I84" s="179">
        <f t="shared" si="50"/>
        <v>511.67395471599292</v>
      </c>
      <c r="J84" s="435">
        <f t="shared" si="51"/>
        <v>42851.50737136</v>
      </c>
      <c r="K84" s="140">
        <f t="shared" si="52"/>
        <v>286.80196969074285</v>
      </c>
      <c r="L84" s="143">
        <f t="shared" si="40"/>
        <v>7373938.0309940604</v>
      </c>
      <c r="M84" s="123">
        <f t="shared" si="41"/>
        <v>-151.57047102373269</v>
      </c>
      <c r="N84" s="162">
        <f t="shared" si="53"/>
        <v>90.942282614239616</v>
      </c>
      <c r="O84" s="223">
        <f t="shared" si="42"/>
        <v>3897013.8938123933</v>
      </c>
      <c r="P84" s="229">
        <f t="shared" si="54"/>
        <v>11270951.924806453</v>
      </c>
      <c r="Q84" s="207">
        <f t="shared" si="43"/>
        <v>263.02346442868532</v>
      </c>
      <c r="R84" s="37">
        <f t="shared" si="44"/>
        <v>4915958.6873293733</v>
      </c>
      <c r="S84" s="230">
        <f t="shared" si="55"/>
        <v>114.72078787629712</v>
      </c>
      <c r="T84" s="229">
        <f t="shared" si="45"/>
        <v>16186910.612135828</v>
      </c>
      <c r="U84" s="261">
        <f t="shared" si="38"/>
        <v>377.74425230498247</v>
      </c>
      <c r="V84" s="259">
        <f t="shared" si="46"/>
        <v>28105088.423322506</v>
      </c>
      <c r="W84" s="358">
        <f t="shared" si="47"/>
        <v>2843355.95172237</v>
      </c>
      <c r="X84" s="268">
        <f t="shared" si="56"/>
        <v>66.353697364278489</v>
      </c>
      <c r="Y84" s="367">
        <f t="shared" si="48"/>
        <v>6740369.8455347633</v>
      </c>
      <c r="Z84" s="247">
        <f t="shared" si="49"/>
        <v>19030266.563858196</v>
      </c>
      <c r="AA84" s="252">
        <f t="shared" si="57"/>
        <v>444.09794966926091</v>
      </c>
      <c r="AB84" s="253">
        <f t="shared" si="58"/>
        <v>792.30053557009853</v>
      </c>
      <c r="AC84" s="155"/>
      <c r="AD84" s="311">
        <f>PFI_2020!Q86</f>
        <v>18102106.353548959</v>
      </c>
      <c r="AE84" s="317">
        <f t="shared" si="39"/>
        <v>928160.21030923724</v>
      </c>
      <c r="AF84" s="337">
        <f t="shared" si="59"/>
        <v>5.1273602760999681E-2</v>
      </c>
      <c r="AG84" s="369"/>
      <c r="AH84" s="121"/>
    </row>
    <row r="85" spans="1:34" ht="14">
      <c r="A85" s="432">
        <v>69</v>
      </c>
      <c r="B85" s="439" t="s">
        <v>71</v>
      </c>
      <c r="C85" s="37">
        <f>Vertetie_ienemumi!I75</f>
        <v>2502117.768517423</v>
      </c>
      <c r="D85" s="95">
        <f>Iedzivotaju_skaits_struktura!C74</f>
        <v>3542</v>
      </c>
      <c r="E85" s="95">
        <f>Iedzivotaju_skaits_struktura!D74</f>
        <v>243</v>
      </c>
      <c r="F85" s="95">
        <f>Iedzivotaju_skaits_struktura!E74</f>
        <v>413</v>
      </c>
      <c r="G85" s="95">
        <f>Iedzivotaju_skaits_struktura!F74</f>
        <v>710</v>
      </c>
      <c r="H85" s="95">
        <f>PFI_2020!H87</f>
        <v>220.687625</v>
      </c>
      <c r="I85" s="179">
        <f t="shared" si="50"/>
        <v>706.41382510373319</v>
      </c>
      <c r="J85" s="435">
        <f t="shared" si="51"/>
        <v>6317.84519</v>
      </c>
      <c r="K85" s="140">
        <f t="shared" si="52"/>
        <v>396.03974033390693</v>
      </c>
      <c r="L85" s="143">
        <f t="shared" si="40"/>
        <v>1501270.6611104538</v>
      </c>
      <c r="M85" s="123">
        <f t="shared" si="41"/>
        <v>-42.33270038056861</v>
      </c>
      <c r="N85" s="162">
        <f t="shared" si="53"/>
        <v>25.399620228341167</v>
      </c>
      <c r="O85" s="223">
        <f t="shared" si="42"/>
        <v>160470.86848745195</v>
      </c>
      <c r="P85" s="229">
        <f t="shared" si="54"/>
        <v>1661741.5295979057</v>
      </c>
      <c r="Q85" s="207">
        <f t="shared" si="43"/>
        <v>263.02346442868532</v>
      </c>
      <c r="R85" s="37">
        <f t="shared" si="44"/>
        <v>1000847.1074069692</v>
      </c>
      <c r="S85" s="230">
        <f t="shared" si="55"/>
        <v>158.41589613356277</v>
      </c>
      <c r="T85" s="229">
        <f t="shared" si="45"/>
        <v>2662588.6370048746</v>
      </c>
      <c r="U85" s="261">
        <f t="shared" si="38"/>
        <v>421.43936056224805</v>
      </c>
      <c r="V85" s="259">
        <f t="shared" si="46"/>
        <v>3453548.1632682006</v>
      </c>
      <c r="W85" s="358">
        <f t="shared" si="47"/>
        <v>349391.06316562311</v>
      </c>
      <c r="X85" s="268">
        <f t="shared" si="56"/>
        <v>55.302251425635696</v>
      </c>
      <c r="Y85" s="367">
        <f t="shared" si="48"/>
        <v>509861.93165307504</v>
      </c>
      <c r="Z85" s="247">
        <f t="shared" si="49"/>
        <v>3011979.7001704979</v>
      </c>
      <c r="AA85" s="252">
        <f t="shared" si="57"/>
        <v>476.7416119878838</v>
      </c>
      <c r="AB85" s="253">
        <f t="shared" si="58"/>
        <v>850.36129310290733</v>
      </c>
      <c r="AC85" s="155"/>
      <c r="AD85" s="311">
        <f>PFI_2020!Q87</f>
        <v>2921732.3567680833</v>
      </c>
      <c r="AE85" s="317">
        <f t="shared" si="39"/>
        <v>90247.343402414583</v>
      </c>
      <c r="AF85" s="337">
        <f t="shared" si="59"/>
        <v>3.0888299263058805E-2</v>
      </c>
      <c r="AG85" s="369"/>
      <c r="AH85" s="121"/>
    </row>
    <row r="86" spans="1:34" ht="14">
      <c r="A86" s="432">
        <v>70</v>
      </c>
      <c r="B86" s="439" t="s">
        <v>72</v>
      </c>
      <c r="C86" s="37">
        <f>Vertetie_ienemumi!I76</f>
        <v>29894310.076746635</v>
      </c>
      <c r="D86" s="95">
        <f>Iedzivotaju_skaits_struktura!C75</f>
        <v>22072</v>
      </c>
      <c r="E86" s="95">
        <f>Iedzivotaju_skaits_struktura!D75</f>
        <v>3000</v>
      </c>
      <c r="F86" s="95">
        <f>Iedzivotaju_skaits_struktura!E75</f>
        <v>3413</v>
      </c>
      <c r="G86" s="95">
        <f>Iedzivotaju_skaits_struktura!F75</f>
        <v>2030</v>
      </c>
      <c r="H86" s="95">
        <f>PFI_2020!H88</f>
        <v>103.756362</v>
      </c>
      <c r="I86" s="179">
        <f t="shared" si="50"/>
        <v>1354.3996953944652</v>
      </c>
      <c r="J86" s="435">
        <f t="shared" si="51"/>
        <v>41878.289670239996</v>
      </c>
      <c r="K86" s="140">
        <f t="shared" si="52"/>
        <v>713.83789338442</v>
      </c>
      <c r="L86" s="143">
        <f t="shared" si="40"/>
        <v>17936586.046047982</v>
      </c>
      <c r="M86" s="123">
        <f t="shared" si="41"/>
        <v>275.46545266994445</v>
      </c>
      <c r="N86" s="162">
        <f t="shared" si="53"/>
        <v>-165.27927160196666</v>
      </c>
      <c r="O86" s="223">
        <f t="shared" si="42"/>
        <v>-6921613.212633431</v>
      </c>
      <c r="P86" s="229">
        <f t="shared" si="54"/>
        <v>11014972.833414551</v>
      </c>
      <c r="Q86" s="207">
        <f t="shared" si="43"/>
        <v>263.02346442868537</v>
      </c>
      <c r="R86" s="37">
        <f t="shared" si="44"/>
        <v>11957724.030698655</v>
      </c>
      <c r="S86" s="230">
        <f t="shared" si="55"/>
        <v>285.535157353768</v>
      </c>
      <c r="T86" s="229">
        <f t="shared" si="45"/>
        <v>22972696.864113204</v>
      </c>
      <c r="U86" s="261">
        <f t="shared" si="38"/>
        <v>548.55862178245332</v>
      </c>
      <c r="V86" s="259">
        <f t="shared" si="46"/>
        <v>9583248.4214061387</v>
      </c>
      <c r="W86" s="358">
        <f t="shared" si="47"/>
        <v>969525.0207157291</v>
      </c>
      <c r="X86" s="268">
        <f t="shared" si="56"/>
        <v>23.1510175881109</v>
      </c>
      <c r="Y86" s="367">
        <f t="shared" si="48"/>
        <v>-5952088.1919177016</v>
      </c>
      <c r="Z86" s="247">
        <f t="shared" si="49"/>
        <v>23942221.884828933</v>
      </c>
      <c r="AA86" s="252">
        <f t="shared" si="57"/>
        <v>571.70963937056422</v>
      </c>
      <c r="AB86" s="253">
        <f t="shared" si="58"/>
        <v>1084.7327783992812</v>
      </c>
      <c r="AC86" s="155"/>
      <c r="AD86" s="311">
        <f>PFI_2020!Q88</f>
        <v>21881864.24176199</v>
      </c>
      <c r="AE86" s="317">
        <f t="shared" si="39"/>
        <v>2060357.6430669427</v>
      </c>
      <c r="AF86" s="337">
        <f t="shared" si="59"/>
        <v>9.4158231689176919E-2</v>
      </c>
      <c r="AG86" s="369"/>
      <c r="AH86" s="121"/>
    </row>
    <row r="87" spans="1:34" ht="14">
      <c r="A87" s="432">
        <v>71</v>
      </c>
      <c r="B87" s="439" t="s">
        <v>73</v>
      </c>
      <c r="C87" s="37">
        <f>Vertetie_ienemumi!I77</f>
        <v>1471806.1046422024</v>
      </c>
      <c r="D87" s="95">
        <f>Iedzivotaju_skaits_struktura!C76</f>
        <v>3194</v>
      </c>
      <c r="E87" s="95">
        <f>Iedzivotaju_skaits_struktura!D76</f>
        <v>179</v>
      </c>
      <c r="F87" s="95">
        <f>Iedzivotaju_skaits_struktura!E76</f>
        <v>316</v>
      </c>
      <c r="G87" s="95">
        <f>Iedzivotaju_skaits_struktura!F76</f>
        <v>787</v>
      </c>
      <c r="H87" s="95">
        <f>PFI_2020!H89</f>
        <v>417.13980299999997</v>
      </c>
      <c r="I87" s="179">
        <f t="shared" si="50"/>
        <v>460.80341410212975</v>
      </c>
      <c r="J87" s="435">
        <f t="shared" si="51"/>
        <v>5859.4525005600008</v>
      </c>
      <c r="K87" s="140">
        <f t="shared" si="52"/>
        <v>251.1849194957274</v>
      </c>
      <c r="L87" s="143">
        <f t="shared" si="40"/>
        <v>883083.66278532136</v>
      </c>
      <c r="M87" s="123">
        <f t="shared" si="41"/>
        <v>-187.18752121874815</v>
      </c>
      <c r="N87" s="162">
        <f t="shared" si="53"/>
        <v>112.31251273124889</v>
      </c>
      <c r="O87" s="223">
        <f t="shared" si="42"/>
        <v>658089.83356729324</v>
      </c>
      <c r="P87" s="229">
        <f t="shared" si="54"/>
        <v>1541173.4963526146</v>
      </c>
      <c r="Q87" s="207">
        <f t="shared" si="43"/>
        <v>263.02346442868532</v>
      </c>
      <c r="R87" s="37">
        <f t="shared" si="44"/>
        <v>588722.44185688102</v>
      </c>
      <c r="S87" s="230">
        <f t="shared" si="55"/>
        <v>100.47396779829097</v>
      </c>
      <c r="T87" s="229">
        <f t="shared" si="45"/>
        <v>2129895.9382094955</v>
      </c>
      <c r="U87" s="261">
        <f t="shared" si="38"/>
        <v>363.49743222697629</v>
      </c>
      <c r="V87" s="259">
        <f t="shared" si="46"/>
        <v>4051745.135856186</v>
      </c>
      <c r="W87" s="358">
        <f t="shared" si="47"/>
        <v>409909.88796671858</v>
      </c>
      <c r="X87" s="268">
        <f t="shared" si="56"/>
        <v>69.95702890799825</v>
      </c>
      <c r="Y87" s="367">
        <f t="shared" si="48"/>
        <v>1067999.7215340119</v>
      </c>
      <c r="Z87" s="247">
        <f t="shared" si="49"/>
        <v>2539805.826176214</v>
      </c>
      <c r="AA87" s="252">
        <f t="shared" si="57"/>
        <v>433.45446113497451</v>
      </c>
      <c r="AB87" s="253">
        <f t="shared" si="58"/>
        <v>795.18028371202695</v>
      </c>
      <c r="AC87" s="155"/>
      <c r="AD87" s="311">
        <f>PFI_2020!Q89</f>
        <v>2381067.9401016166</v>
      </c>
      <c r="AE87" s="317">
        <f t="shared" si="39"/>
        <v>158737.88607459748</v>
      </c>
      <c r="AF87" s="337">
        <f t="shared" si="59"/>
        <v>6.6666676494675281E-2</v>
      </c>
      <c r="AG87" s="369"/>
      <c r="AH87" s="121"/>
    </row>
    <row r="88" spans="1:34" ht="14">
      <c r="A88" s="432">
        <v>72</v>
      </c>
      <c r="B88" s="439" t="s">
        <v>74</v>
      </c>
      <c r="C88" s="37">
        <f>Vertetie_ienemumi!I78</f>
        <v>874139.77932456566</v>
      </c>
      <c r="D88" s="95">
        <f>Iedzivotaju_skaits_struktura!C77</f>
        <v>1575</v>
      </c>
      <c r="E88" s="95">
        <f>Iedzivotaju_skaits_struktura!D77</f>
        <v>79</v>
      </c>
      <c r="F88" s="95">
        <f>Iedzivotaju_skaits_struktura!E77</f>
        <v>144</v>
      </c>
      <c r="G88" s="95">
        <f>Iedzivotaju_skaits_struktura!F77</f>
        <v>379</v>
      </c>
      <c r="H88" s="95">
        <f>PFI_2020!H90</f>
        <v>109.687701</v>
      </c>
      <c r="I88" s="179">
        <f t="shared" si="50"/>
        <v>555.00938369813696</v>
      </c>
      <c r="J88" s="435">
        <f t="shared" si="51"/>
        <v>2676.4853055199997</v>
      </c>
      <c r="K88" s="140">
        <f t="shared" si="52"/>
        <v>326.59987989537416</v>
      </c>
      <c r="L88" s="143">
        <f t="shared" si="40"/>
        <v>524483.86759473942</v>
      </c>
      <c r="M88" s="123">
        <f t="shared" si="41"/>
        <v>-111.77256081910139</v>
      </c>
      <c r="N88" s="162">
        <f t="shared" si="53"/>
        <v>67.063536491460823</v>
      </c>
      <c r="O88" s="223">
        <f t="shared" si="42"/>
        <v>179494.56995559917</v>
      </c>
      <c r="P88" s="229">
        <f t="shared" si="54"/>
        <v>703978.43755033857</v>
      </c>
      <c r="Q88" s="207">
        <f t="shared" si="43"/>
        <v>263.02346442868532</v>
      </c>
      <c r="R88" s="37">
        <f t="shared" si="44"/>
        <v>349655.9117298263</v>
      </c>
      <c r="S88" s="230">
        <f t="shared" si="55"/>
        <v>130.63995195814968</v>
      </c>
      <c r="T88" s="229">
        <f t="shared" si="45"/>
        <v>1053634.3492801648</v>
      </c>
      <c r="U88" s="261">
        <f t="shared" si="38"/>
        <v>393.66341638683497</v>
      </c>
      <c r="V88" s="259">
        <f t="shared" si="46"/>
        <v>1648912.2853636954</v>
      </c>
      <c r="W88" s="358">
        <f t="shared" si="47"/>
        <v>166818.35295584323</v>
      </c>
      <c r="X88" s="268">
        <f t="shared" si="56"/>
        <v>62.32739354548147</v>
      </c>
      <c r="Y88" s="367">
        <f t="shared" si="48"/>
        <v>346312.92291144241</v>
      </c>
      <c r="Z88" s="247">
        <f t="shared" si="49"/>
        <v>1220452.7022360081</v>
      </c>
      <c r="AA88" s="252">
        <f t="shared" si="57"/>
        <v>455.99080993231649</v>
      </c>
      <c r="AB88" s="253">
        <f t="shared" si="58"/>
        <v>774.89060459429083</v>
      </c>
      <c r="AC88" s="155"/>
      <c r="AD88" s="311">
        <f>PFI_2020!Q90</f>
        <v>1187509.0853812434</v>
      </c>
      <c r="AE88" s="317">
        <f t="shared" si="39"/>
        <v>32943.616854764754</v>
      </c>
      <c r="AF88" s="337">
        <f t="shared" si="59"/>
        <v>2.7741780892723389E-2</v>
      </c>
      <c r="AG88" s="369"/>
      <c r="AH88" s="121"/>
    </row>
    <row r="89" spans="1:34" ht="14">
      <c r="A89" s="432">
        <v>73</v>
      </c>
      <c r="B89" s="439" t="s">
        <v>75</v>
      </c>
      <c r="C89" s="37">
        <f>Vertetie_ienemumi!I79</f>
        <v>1077515.2118699451</v>
      </c>
      <c r="D89" s="95">
        <f>Iedzivotaju_skaits_struktura!C78</f>
        <v>1837</v>
      </c>
      <c r="E89" s="95">
        <f>Iedzivotaju_skaits_struktura!D78</f>
        <v>108</v>
      </c>
      <c r="F89" s="95">
        <f>Iedzivotaju_skaits_struktura!E78</f>
        <v>202</v>
      </c>
      <c r="G89" s="95">
        <f>Iedzivotaju_skaits_struktura!F78</f>
        <v>355</v>
      </c>
      <c r="H89" s="95">
        <f>PFI_2020!H91</f>
        <v>280.52053100000001</v>
      </c>
      <c r="I89" s="179">
        <f t="shared" si="50"/>
        <v>586.56244522043824</v>
      </c>
      <c r="J89" s="435">
        <f t="shared" si="51"/>
        <v>3437.3312071199998</v>
      </c>
      <c r="K89" s="140">
        <f t="shared" si="52"/>
        <v>313.47436337761332</v>
      </c>
      <c r="L89" s="143">
        <f t="shared" si="40"/>
        <v>646509.12712196703</v>
      </c>
      <c r="M89" s="123">
        <f t="shared" si="41"/>
        <v>-124.89807733686223</v>
      </c>
      <c r="N89" s="162">
        <f t="shared" si="53"/>
        <v>74.938846402117335</v>
      </c>
      <c r="O89" s="223">
        <f t="shared" si="42"/>
        <v>257589.63536357024</v>
      </c>
      <c r="P89" s="229">
        <f t="shared" si="54"/>
        <v>904098.76248553721</v>
      </c>
      <c r="Q89" s="207">
        <f t="shared" si="43"/>
        <v>263.02346442868532</v>
      </c>
      <c r="R89" s="37">
        <f t="shared" si="44"/>
        <v>431006.08474797802</v>
      </c>
      <c r="S89" s="230">
        <f t="shared" si="55"/>
        <v>125.38974535104532</v>
      </c>
      <c r="T89" s="229">
        <f t="shared" si="45"/>
        <v>1335104.8472335152</v>
      </c>
      <c r="U89" s="261">
        <f t="shared" si="38"/>
        <v>388.41320977973066</v>
      </c>
      <c r="V89" s="259">
        <f t="shared" si="46"/>
        <v>2162766.2054257733</v>
      </c>
      <c r="W89" s="358">
        <f t="shared" si="47"/>
        <v>218804.29870052688</v>
      </c>
      <c r="X89" s="268">
        <f t="shared" si="56"/>
        <v>63.655285311843464</v>
      </c>
      <c r="Y89" s="367">
        <f t="shared" si="48"/>
        <v>476393.93406409712</v>
      </c>
      <c r="Z89" s="247">
        <f t="shared" si="49"/>
        <v>1553909.1459340421</v>
      </c>
      <c r="AA89" s="252">
        <f t="shared" si="57"/>
        <v>452.06849509157411</v>
      </c>
      <c r="AB89" s="253">
        <f t="shared" si="58"/>
        <v>845.89501683943502</v>
      </c>
      <c r="AC89" s="155"/>
      <c r="AD89" s="311">
        <f>PFI_2020!Q91</f>
        <v>1489024.1460337292</v>
      </c>
      <c r="AE89" s="317">
        <f t="shared" si="39"/>
        <v>64884.999900312861</v>
      </c>
      <c r="AF89" s="337">
        <f t="shared" si="59"/>
        <v>4.3575518955246695E-2</v>
      </c>
      <c r="AG89" s="369"/>
      <c r="AH89" s="121"/>
    </row>
    <row r="90" spans="1:34" ht="14">
      <c r="A90" s="432">
        <v>74</v>
      </c>
      <c r="B90" s="439" t="s">
        <v>76</v>
      </c>
      <c r="C90" s="37">
        <f>Vertetie_ienemumi!I80</f>
        <v>1791094.6876203734</v>
      </c>
      <c r="D90" s="95">
        <f>Iedzivotaju_skaits_struktura!C79</f>
        <v>3544</v>
      </c>
      <c r="E90" s="95">
        <f>Iedzivotaju_skaits_struktura!D79</f>
        <v>172</v>
      </c>
      <c r="F90" s="95">
        <f>Iedzivotaju_skaits_struktura!E79</f>
        <v>272</v>
      </c>
      <c r="G90" s="95">
        <f>Iedzivotaju_skaits_struktura!F79</f>
        <v>808</v>
      </c>
      <c r="H90" s="95">
        <f>PFI_2020!H92</f>
        <v>644.69245100000001</v>
      </c>
      <c r="I90" s="179">
        <f t="shared" si="50"/>
        <v>505.38789154073743</v>
      </c>
      <c r="J90" s="435">
        <f t="shared" si="51"/>
        <v>6411.05252552</v>
      </c>
      <c r="K90" s="140">
        <f t="shared" si="52"/>
        <v>279.37607444186364</v>
      </c>
      <c r="L90" s="143">
        <f t="shared" ref="L90:L121" si="60">C90*$L$14</f>
        <v>1074656.8125722241</v>
      </c>
      <c r="M90" s="123">
        <f t="shared" ref="M90:M121" si="61">K90-$K$15</f>
        <v>-158.99636627261191</v>
      </c>
      <c r="N90" s="162">
        <f t="shared" si="53"/>
        <v>95.397819763567142</v>
      </c>
      <c r="O90" s="223">
        <f t="shared" ref="O90:O121" si="62">N90*J90</f>
        <v>611600.43332431884</v>
      </c>
      <c r="P90" s="229">
        <f t="shared" si="54"/>
        <v>1686257.2458965429</v>
      </c>
      <c r="Q90" s="207">
        <f t="shared" ref="Q90:Q121" si="63">P90/J90</f>
        <v>263.02346442868532</v>
      </c>
      <c r="R90" s="37">
        <f t="shared" ref="R90:R121" si="64">C90*$R$14</f>
        <v>716437.87504814938</v>
      </c>
      <c r="S90" s="230">
        <f t="shared" si="55"/>
        <v>111.75042977674546</v>
      </c>
      <c r="T90" s="229">
        <f t="shared" ref="T90:T121" si="65">R90+P90</f>
        <v>2402695.1209446923</v>
      </c>
      <c r="U90" s="261">
        <f t="shared" si="38"/>
        <v>374.77389420543079</v>
      </c>
      <c r="V90" s="259">
        <f t="shared" ref="V90:V121" si="66">($K$7-K90)*J90</f>
        <v>4252435.3396051982</v>
      </c>
      <c r="W90" s="358">
        <f t="shared" ref="W90:W121" si="67">V90*$W$14</f>
        <v>430213.45992803643</v>
      </c>
      <c r="X90" s="268">
        <f t="shared" si="56"/>
        <v>67.1049657159285</v>
      </c>
      <c r="Y90" s="367">
        <f t="shared" ref="Y90:Y121" si="68">O90+W90</f>
        <v>1041813.8932523553</v>
      </c>
      <c r="Z90" s="247">
        <f t="shared" ref="Z90:Z121" si="69">T90+W90</f>
        <v>2832908.5808727285</v>
      </c>
      <c r="AA90" s="252">
        <f t="shared" si="57"/>
        <v>441.87885992135926</v>
      </c>
      <c r="AB90" s="253">
        <f t="shared" si="58"/>
        <v>799.35343704083766</v>
      </c>
      <c r="AC90" s="155"/>
      <c r="AD90" s="311">
        <f>PFI_2020!Q92</f>
        <v>2698592.6312882369</v>
      </c>
      <c r="AE90" s="317">
        <f t="shared" si="39"/>
        <v>134315.94958449155</v>
      </c>
      <c r="AF90" s="337">
        <f t="shared" si="59"/>
        <v>4.9772591841834579E-2</v>
      </c>
      <c r="AG90" s="369"/>
      <c r="AH90" s="121"/>
    </row>
    <row r="91" spans="1:34" ht="14">
      <c r="A91" s="432">
        <v>75</v>
      </c>
      <c r="B91" s="439" t="s">
        <v>77</v>
      </c>
      <c r="C91" s="37">
        <f>Vertetie_ienemumi!I81</f>
        <v>2150662.6046697749</v>
      </c>
      <c r="D91" s="95">
        <f>Iedzivotaju_skaits_struktura!C80</f>
        <v>3321</v>
      </c>
      <c r="E91" s="95">
        <f>Iedzivotaju_skaits_struktura!D80</f>
        <v>157</v>
      </c>
      <c r="F91" s="95">
        <f>Iedzivotaju_skaits_struktura!E80</f>
        <v>351</v>
      </c>
      <c r="G91" s="95">
        <f>Iedzivotaju_skaits_struktura!F80</f>
        <v>750</v>
      </c>
      <c r="H91" s="95">
        <f>PFI_2020!H93</f>
        <v>350.830963</v>
      </c>
      <c r="I91" s="179">
        <f t="shared" si="50"/>
        <v>647.5948824660569</v>
      </c>
      <c r="J91" s="435">
        <f t="shared" si="51"/>
        <v>5920.9030637600008</v>
      </c>
      <c r="K91" s="140">
        <f t="shared" si="52"/>
        <v>363.23219304725814</v>
      </c>
      <c r="L91" s="143">
        <f t="shared" si="60"/>
        <v>1290397.5628018649</v>
      </c>
      <c r="M91" s="123">
        <f t="shared" si="61"/>
        <v>-75.140247667217409</v>
      </c>
      <c r="N91" s="162">
        <f t="shared" si="53"/>
        <v>45.084148600330444</v>
      </c>
      <c r="O91" s="223">
        <f t="shared" si="62"/>
        <v>266938.87357470766</v>
      </c>
      <c r="P91" s="229">
        <f t="shared" si="54"/>
        <v>1557336.4363765726</v>
      </c>
      <c r="Q91" s="207">
        <f t="shared" si="63"/>
        <v>263.02346442868532</v>
      </c>
      <c r="R91" s="37">
        <f t="shared" si="64"/>
        <v>860265.04186790995</v>
      </c>
      <c r="S91" s="230">
        <f t="shared" si="55"/>
        <v>145.29287721890327</v>
      </c>
      <c r="T91" s="229">
        <f t="shared" si="65"/>
        <v>2417601.4782444825</v>
      </c>
      <c r="U91" s="261">
        <f t="shared" ref="U91:U135" si="70">T91/J91</f>
        <v>408.31634164758862</v>
      </c>
      <c r="V91" s="259">
        <f t="shared" si="66"/>
        <v>3430816.4600682068</v>
      </c>
      <c r="W91" s="358">
        <f t="shared" si="67"/>
        <v>347091.32574395207</v>
      </c>
      <c r="X91" s="268">
        <f t="shared" si="56"/>
        <v>58.621349143239605</v>
      </c>
      <c r="Y91" s="367">
        <f t="shared" si="68"/>
        <v>614030.19931865972</v>
      </c>
      <c r="Z91" s="247">
        <f t="shared" si="69"/>
        <v>2764692.8039884344</v>
      </c>
      <c r="AA91" s="252">
        <f t="shared" si="57"/>
        <v>466.93769079082819</v>
      </c>
      <c r="AB91" s="253">
        <f t="shared" si="58"/>
        <v>832.48804697032051</v>
      </c>
      <c r="AC91" s="155"/>
      <c r="AD91" s="311">
        <f>PFI_2020!Q93</f>
        <v>2645804.4823104776</v>
      </c>
      <c r="AE91" s="317">
        <f t="shared" ref="AE91:AE135" si="71">Z91-AD91</f>
        <v>118888.32167795673</v>
      </c>
      <c r="AF91" s="337">
        <f t="shared" si="59"/>
        <v>4.493465880522507E-2</v>
      </c>
      <c r="AG91" s="369"/>
      <c r="AH91" s="121"/>
    </row>
    <row r="92" spans="1:34" ht="14">
      <c r="A92" s="432">
        <v>76</v>
      </c>
      <c r="B92" s="439" t="s">
        <v>78</v>
      </c>
      <c r="C92" s="37">
        <f>Vertetie_ienemumi!I82</f>
        <v>24698694.339998182</v>
      </c>
      <c r="D92" s="95">
        <f>Iedzivotaju_skaits_struktura!C81</f>
        <v>35251</v>
      </c>
      <c r="E92" s="95">
        <f>Iedzivotaju_skaits_struktura!D81</f>
        <v>2664</v>
      </c>
      <c r="F92" s="95">
        <f>Iedzivotaju_skaits_struktura!E81</f>
        <v>4098</v>
      </c>
      <c r="G92" s="95">
        <f>Iedzivotaju_skaits_struktura!F81</f>
        <v>7623</v>
      </c>
      <c r="H92" s="95">
        <f>PFI_2020!H94</f>
        <v>990.43005800000003</v>
      </c>
      <c r="I92" s="179">
        <f t="shared" si="50"/>
        <v>700.65230319702084</v>
      </c>
      <c r="J92" s="435">
        <f t="shared" si="51"/>
        <v>61990.713688160002</v>
      </c>
      <c r="K92" s="140">
        <f t="shared" si="52"/>
        <v>398.42571363580771</v>
      </c>
      <c r="L92" s="143">
        <f t="shared" si="60"/>
        <v>14819216.603998909</v>
      </c>
      <c r="M92" s="123">
        <f t="shared" si="61"/>
        <v>-39.946727078667834</v>
      </c>
      <c r="N92" s="162">
        <f t="shared" si="53"/>
        <v>23.9680362472007</v>
      </c>
      <c r="O92" s="223">
        <f t="shared" si="62"/>
        <v>1485795.6726676596</v>
      </c>
      <c r="P92" s="229">
        <f t="shared" si="54"/>
        <v>16305012.276666569</v>
      </c>
      <c r="Q92" s="207">
        <f t="shared" si="63"/>
        <v>263.02346442868532</v>
      </c>
      <c r="R92" s="37">
        <f t="shared" si="64"/>
        <v>9879477.7359992731</v>
      </c>
      <c r="S92" s="230">
        <f t="shared" si="55"/>
        <v>159.3702854543231</v>
      </c>
      <c r="T92" s="229">
        <f t="shared" si="65"/>
        <v>26184490.012665842</v>
      </c>
      <c r="U92" s="261">
        <f t="shared" si="70"/>
        <v>422.39374988300841</v>
      </c>
      <c r="V92" s="259">
        <f t="shared" si="66"/>
        <v>33738315.51013574</v>
      </c>
      <c r="W92" s="358">
        <f t="shared" si="67"/>
        <v>3413262.3517108657</v>
      </c>
      <c r="X92" s="268">
        <f t="shared" si="56"/>
        <v>55.060865549653869</v>
      </c>
      <c r="Y92" s="367">
        <f t="shared" si="68"/>
        <v>4899058.0243785251</v>
      </c>
      <c r="Z92" s="247">
        <f t="shared" si="69"/>
        <v>29597752.364376709</v>
      </c>
      <c r="AA92" s="252">
        <f t="shared" si="57"/>
        <v>477.45461543266231</v>
      </c>
      <c r="AB92" s="253">
        <f t="shared" si="58"/>
        <v>839.62873008926579</v>
      </c>
      <c r="AC92" s="155"/>
      <c r="AD92" s="311">
        <f>PFI_2020!Q94</f>
        <v>28157226.311090909</v>
      </c>
      <c r="AE92" s="317">
        <f t="shared" si="71"/>
        <v>1440526.0532857999</v>
      </c>
      <c r="AF92" s="337">
        <f t="shared" si="59"/>
        <v>5.1160083644971488E-2</v>
      </c>
      <c r="AG92" s="369"/>
      <c r="AH92" s="121"/>
    </row>
    <row r="93" spans="1:34" ht="14">
      <c r="A93" s="432">
        <v>77</v>
      </c>
      <c r="B93" s="439" t="s">
        <v>79</v>
      </c>
      <c r="C93" s="37">
        <f>Vertetie_ienemumi!I83</f>
        <v>15518802.977945386</v>
      </c>
      <c r="D93" s="95">
        <f>Iedzivotaju_skaits_struktura!C82</f>
        <v>20265</v>
      </c>
      <c r="E93" s="95">
        <f>Iedzivotaju_skaits_struktura!D82</f>
        <v>1514</v>
      </c>
      <c r="F93" s="95">
        <f>Iedzivotaju_skaits_struktura!E82</f>
        <v>2332</v>
      </c>
      <c r="G93" s="95">
        <f>Iedzivotaju_skaits_struktura!F82</f>
        <v>3944</v>
      </c>
      <c r="H93" s="95">
        <f>PFI_2020!H95</f>
        <v>298.29861299999999</v>
      </c>
      <c r="I93" s="179">
        <f t="shared" si="50"/>
        <v>765.79338652580236</v>
      </c>
      <c r="J93" s="435">
        <f t="shared" si="51"/>
        <v>34782.053891759999</v>
      </c>
      <c r="K93" s="140">
        <f t="shared" si="52"/>
        <v>446.17270234354532</v>
      </c>
      <c r="L93" s="143">
        <f t="shared" si="60"/>
        <v>9311281.7867672313</v>
      </c>
      <c r="M93" s="123">
        <f t="shared" si="61"/>
        <v>7.8002616290697802</v>
      </c>
      <c r="N93" s="162">
        <f t="shared" si="53"/>
        <v>-4.6801569774418681</v>
      </c>
      <c r="O93" s="223">
        <f t="shared" si="62"/>
        <v>-162785.47221127964</v>
      </c>
      <c r="P93" s="229">
        <f t="shared" si="54"/>
        <v>9148496.3145559523</v>
      </c>
      <c r="Q93" s="207">
        <f t="shared" si="63"/>
        <v>263.02346442868532</v>
      </c>
      <c r="R93" s="37">
        <f t="shared" si="64"/>
        <v>6207521.1911781542</v>
      </c>
      <c r="S93" s="230">
        <f t="shared" si="55"/>
        <v>178.46908093741811</v>
      </c>
      <c r="T93" s="229">
        <f t="shared" si="65"/>
        <v>15356017.505734107</v>
      </c>
      <c r="U93" s="261">
        <f t="shared" si="70"/>
        <v>441.49254536610346</v>
      </c>
      <c r="V93" s="259">
        <f t="shared" si="66"/>
        <v>17269321.322499301</v>
      </c>
      <c r="W93" s="358">
        <f t="shared" si="67"/>
        <v>1747115.2136204385</v>
      </c>
      <c r="X93" s="268">
        <f t="shared" si="56"/>
        <v>50.230363596622936</v>
      </c>
      <c r="Y93" s="367">
        <f t="shared" si="68"/>
        <v>1584329.7414091588</v>
      </c>
      <c r="Z93" s="247">
        <f t="shared" si="69"/>
        <v>17103132.719354544</v>
      </c>
      <c r="AA93" s="252">
        <f t="shared" si="57"/>
        <v>491.72290896272636</v>
      </c>
      <c r="AB93" s="253">
        <f t="shared" si="58"/>
        <v>843.97398072314547</v>
      </c>
      <c r="AC93" s="155"/>
      <c r="AD93" s="311">
        <f>PFI_2020!Q95</f>
        <v>16206651.26284145</v>
      </c>
      <c r="AE93" s="317">
        <f t="shared" si="71"/>
        <v>896481.45651309378</v>
      </c>
      <c r="AF93" s="337">
        <f t="shared" si="59"/>
        <v>5.5315650468060751E-2</v>
      </c>
      <c r="AG93" s="369"/>
      <c r="AH93" s="121"/>
    </row>
    <row r="94" spans="1:34" ht="14">
      <c r="A94" s="432">
        <v>78</v>
      </c>
      <c r="B94" s="440" t="s">
        <v>80</v>
      </c>
      <c r="C94" s="37">
        <f>Vertetie_ienemumi!I84</f>
        <v>8437717.4514297545</v>
      </c>
      <c r="D94" s="95">
        <f>Iedzivotaju_skaits_struktura!C83</f>
        <v>10705</v>
      </c>
      <c r="E94" s="95">
        <f>Iedzivotaju_skaits_struktura!D83</f>
        <v>1144</v>
      </c>
      <c r="F94" s="95">
        <f>Iedzivotaju_skaits_struktura!E83</f>
        <v>1367</v>
      </c>
      <c r="G94" s="95">
        <f>Iedzivotaju_skaits_struktura!F83</f>
        <v>1736</v>
      </c>
      <c r="H94" s="95">
        <f>PFI_2020!H96</f>
        <v>285.92313899999999</v>
      </c>
      <c r="I94" s="179">
        <f t="shared" si="50"/>
        <v>788.20340508451704</v>
      </c>
      <c r="J94" s="435">
        <f t="shared" si="51"/>
        <v>19557.623171279996</v>
      </c>
      <c r="K94" s="140">
        <f t="shared" si="52"/>
        <v>431.42857276340129</v>
      </c>
      <c r="L94" s="143">
        <f t="shared" si="60"/>
        <v>5062630.4708578521</v>
      </c>
      <c r="M94" s="123">
        <f t="shared" si="61"/>
        <v>-6.9438679510742531</v>
      </c>
      <c r="N94" s="162">
        <f t="shared" si="53"/>
        <v>4.1663207706445515</v>
      </c>
      <c r="O94" s="223">
        <f t="shared" si="62"/>
        <v>81483.331642943012</v>
      </c>
      <c r="P94" s="229">
        <f t="shared" si="54"/>
        <v>5144113.8025007956</v>
      </c>
      <c r="Q94" s="207">
        <f t="shared" si="63"/>
        <v>263.02346442868532</v>
      </c>
      <c r="R94" s="37">
        <f t="shared" si="64"/>
        <v>3375086.9805719019</v>
      </c>
      <c r="S94" s="230">
        <f t="shared" si="55"/>
        <v>172.57142910536052</v>
      </c>
      <c r="T94" s="229">
        <f t="shared" si="65"/>
        <v>8519200.783072697</v>
      </c>
      <c r="U94" s="261">
        <f t="shared" si="70"/>
        <v>435.59489353404581</v>
      </c>
      <c r="V94" s="259">
        <f t="shared" si="66"/>
        <v>9998737.783696603</v>
      </c>
      <c r="W94" s="358">
        <f t="shared" si="67"/>
        <v>1011559.5496007395</v>
      </c>
      <c r="X94" s="268">
        <f t="shared" si="56"/>
        <v>51.722008382194204</v>
      </c>
      <c r="Y94" s="367">
        <f t="shared" si="68"/>
        <v>1093042.8812436825</v>
      </c>
      <c r="Z94" s="247">
        <f t="shared" si="69"/>
        <v>9530760.332673436</v>
      </c>
      <c r="AA94" s="252">
        <f t="shared" si="57"/>
        <v>487.31690191623994</v>
      </c>
      <c r="AB94" s="253">
        <f t="shared" si="58"/>
        <v>890.30923238425373</v>
      </c>
      <c r="AC94" s="155"/>
      <c r="AD94" s="311">
        <f>PFI_2020!Q96</f>
        <v>8825742.5364094824</v>
      </c>
      <c r="AE94" s="317">
        <f t="shared" si="71"/>
        <v>705017.79626395367</v>
      </c>
      <c r="AF94" s="337">
        <f t="shared" si="59"/>
        <v>7.9881980848126144E-2</v>
      </c>
      <c r="AG94" s="369"/>
      <c r="AH94" s="121"/>
    </row>
    <row r="95" spans="1:34" ht="14">
      <c r="A95" s="432">
        <v>79</v>
      </c>
      <c r="B95" s="439" t="s">
        <v>81</v>
      </c>
      <c r="C95" s="37">
        <f>Vertetie_ienemumi!I85</f>
        <v>2321579.5970291262</v>
      </c>
      <c r="D95" s="95">
        <f>Iedzivotaju_skaits_struktura!C84</f>
        <v>3910</v>
      </c>
      <c r="E95" s="95">
        <f>Iedzivotaju_skaits_struktura!D84</f>
        <v>280</v>
      </c>
      <c r="F95" s="95">
        <f>Iedzivotaju_skaits_struktura!E84</f>
        <v>415</v>
      </c>
      <c r="G95" s="95">
        <f>Iedzivotaju_skaits_struktura!F84</f>
        <v>824</v>
      </c>
      <c r="H95" s="95">
        <f>PFI_2020!H97</f>
        <v>486.19971399999997</v>
      </c>
      <c r="I95" s="179">
        <f t="shared" si="50"/>
        <v>593.75437264172024</v>
      </c>
      <c r="J95" s="435">
        <f t="shared" si="51"/>
        <v>7266.8835652799999</v>
      </c>
      <c r="K95" s="140">
        <f t="shared" si="52"/>
        <v>319.47389498866613</v>
      </c>
      <c r="L95" s="143">
        <f t="shared" si="60"/>
        <v>1392947.7582174756</v>
      </c>
      <c r="M95" s="123">
        <f t="shared" si="61"/>
        <v>-118.89854572580941</v>
      </c>
      <c r="N95" s="162">
        <f t="shared" si="53"/>
        <v>71.339127435485651</v>
      </c>
      <c r="O95" s="223">
        <f t="shared" si="62"/>
        <v>518413.13272234623</v>
      </c>
      <c r="P95" s="229">
        <f t="shared" si="54"/>
        <v>1911360.890939822</v>
      </c>
      <c r="Q95" s="207">
        <f t="shared" si="63"/>
        <v>263.02346442868532</v>
      </c>
      <c r="R95" s="37">
        <f t="shared" si="64"/>
        <v>928631.83881165052</v>
      </c>
      <c r="S95" s="230">
        <f t="shared" si="55"/>
        <v>127.78955799546645</v>
      </c>
      <c r="T95" s="229">
        <f t="shared" si="65"/>
        <v>2839992.7297514724</v>
      </c>
      <c r="U95" s="261">
        <f t="shared" si="70"/>
        <v>390.81302242415177</v>
      </c>
      <c r="V95" s="259">
        <f t="shared" si="66"/>
        <v>4528719.7658761153</v>
      </c>
      <c r="W95" s="358">
        <f t="shared" si="67"/>
        <v>458164.80297215638</v>
      </c>
      <c r="X95" s="268">
        <f t="shared" si="56"/>
        <v>63.048320350307257</v>
      </c>
      <c r="Y95" s="367">
        <f t="shared" si="68"/>
        <v>976577.93569450267</v>
      </c>
      <c r="Z95" s="247">
        <f t="shared" si="69"/>
        <v>3298157.5327236289</v>
      </c>
      <c r="AA95" s="252">
        <f t="shared" si="57"/>
        <v>453.86134277445905</v>
      </c>
      <c r="AB95" s="253">
        <f t="shared" si="58"/>
        <v>843.51855056870306</v>
      </c>
      <c r="AC95" s="155"/>
      <c r="AD95" s="311">
        <f>PFI_2020!Q97</f>
        <v>3108088.2665528934</v>
      </c>
      <c r="AE95" s="317">
        <f t="shared" si="71"/>
        <v>190069.26617073547</v>
      </c>
      <c r="AF95" s="337">
        <f t="shared" si="59"/>
        <v>6.1153110809667233E-2</v>
      </c>
      <c r="AG95" s="369"/>
      <c r="AH95" s="121"/>
    </row>
    <row r="96" spans="1:34" ht="14">
      <c r="A96" s="432">
        <v>80</v>
      </c>
      <c r="B96" s="439" t="s">
        <v>82</v>
      </c>
      <c r="C96" s="37">
        <f>Vertetie_ienemumi!I86</f>
        <v>1948477.7989967817</v>
      </c>
      <c r="D96" s="95">
        <f>Iedzivotaju_skaits_struktura!C85</f>
        <v>2764</v>
      </c>
      <c r="E96" s="95">
        <f>Iedzivotaju_skaits_struktura!D85</f>
        <v>156</v>
      </c>
      <c r="F96" s="95">
        <f>Iedzivotaju_skaits_struktura!E85</f>
        <v>258</v>
      </c>
      <c r="G96" s="95">
        <f>Iedzivotaju_skaits_struktura!F85</f>
        <v>636</v>
      </c>
      <c r="H96" s="95">
        <f>PFI_2020!H98</f>
        <v>514.91555400000004</v>
      </c>
      <c r="I96" s="179">
        <f t="shared" si="50"/>
        <v>704.9485524590383</v>
      </c>
      <c r="J96" s="435">
        <f t="shared" si="51"/>
        <v>5223.4316420800005</v>
      </c>
      <c r="K96" s="140">
        <f t="shared" si="52"/>
        <v>373.02638045453324</v>
      </c>
      <c r="L96" s="143">
        <f t="shared" si="60"/>
        <v>1169086.6793980689</v>
      </c>
      <c r="M96" s="123">
        <f t="shared" si="61"/>
        <v>-65.346060259942305</v>
      </c>
      <c r="N96" s="162">
        <f t="shared" si="53"/>
        <v>39.207636155965382</v>
      </c>
      <c r="O96" s="223">
        <f t="shared" si="62"/>
        <v>204798.40730822945</v>
      </c>
      <c r="P96" s="229">
        <f t="shared" si="54"/>
        <v>1373885.0867062984</v>
      </c>
      <c r="Q96" s="207">
        <f t="shared" si="63"/>
        <v>263.02346442868532</v>
      </c>
      <c r="R96" s="37">
        <f t="shared" si="64"/>
        <v>779391.11959871277</v>
      </c>
      <c r="S96" s="230">
        <f t="shared" si="55"/>
        <v>149.21055218181331</v>
      </c>
      <c r="T96" s="229">
        <f t="shared" si="65"/>
        <v>2153276.2063050112</v>
      </c>
      <c r="U96" s="261">
        <f t="shared" si="70"/>
        <v>412.23401661049866</v>
      </c>
      <c r="V96" s="259">
        <f t="shared" si="66"/>
        <v>2975513.3628928456</v>
      </c>
      <c r="W96" s="358">
        <f t="shared" si="67"/>
        <v>301028.89207742427</v>
      </c>
      <c r="X96" s="268">
        <f t="shared" si="56"/>
        <v>57.630483694346353</v>
      </c>
      <c r="Y96" s="367">
        <f t="shared" si="68"/>
        <v>505827.29938565369</v>
      </c>
      <c r="Z96" s="247">
        <f t="shared" si="69"/>
        <v>2454305.0983824353</v>
      </c>
      <c r="AA96" s="252">
        <f t="shared" si="57"/>
        <v>469.86450030484497</v>
      </c>
      <c r="AB96" s="253">
        <f t="shared" si="58"/>
        <v>887.95408769263213</v>
      </c>
      <c r="AC96" s="155"/>
      <c r="AD96" s="311">
        <f>PFI_2020!Q98</f>
        <v>2265563.9849002184</v>
      </c>
      <c r="AE96" s="317">
        <f t="shared" si="71"/>
        <v>188741.11348221684</v>
      </c>
      <c r="AF96" s="337">
        <f t="shared" si="59"/>
        <v>8.3308666071741699E-2</v>
      </c>
      <c r="AG96" s="369"/>
      <c r="AH96" s="121"/>
    </row>
    <row r="97" spans="1:34" ht="14">
      <c r="A97" s="432">
        <v>81</v>
      </c>
      <c r="B97" s="439" t="s">
        <v>83</v>
      </c>
      <c r="C97" s="37">
        <f>Vertetie_ienemumi!I87</f>
        <v>2677089.3575104233</v>
      </c>
      <c r="D97" s="95">
        <f>Iedzivotaju_skaits_struktura!C86</f>
        <v>5253</v>
      </c>
      <c r="E97" s="95">
        <f>Iedzivotaju_skaits_struktura!D86</f>
        <v>318</v>
      </c>
      <c r="F97" s="95">
        <f>Iedzivotaju_skaits_struktura!E86</f>
        <v>515</v>
      </c>
      <c r="G97" s="95">
        <f>Iedzivotaju_skaits_struktura!F86</f>
        <v>1226</v>
      </c>
      <c r="H97" s="95">
        <f>PFI_2020!H99</f>
        <v>375.80821900000001</v>
      </c>
      <c r="I97" s="179">
        <f t="shared" si="50"/>
        <v>509.63056491727076</v>
      </c>
      <c r="J97" s="435">
        <f t="shared" si="51"/>
        <v>9154.4884928800002</v>
      </c>
      <c r="K97" s="140">
        <f t="shared" si="52"/>
        <v>292.43461932281173</v>
      </c>
      <c r="L97" s="143">
        <f t="shared" si="60"/>
        <v>1606253.614506254</v>
      </c>
      <c r="M97" s="123">
        <f t="shared" si="61"/>
        <v>-145.93782139166382</v>
      </c>
      <c r="N97" s="162">
        <f t="shared" si="53"/>
        <v>87.562692834998288</v>
      </c>
      <c r="O97" s="223">
        <f t="shared" si="62"/>
        <v>801591.66396357783</v>
      </c>
      <c r="P97" s="229">
        <f t="shared" si="54"/>
        <v>2407845.2784698317</v>
      </c>
      <c r="Q97" s="207">
        <f t="shared" si="63"/>
        <v>263.02346442868532</v>
      </c>
      <c r="R97" s="37">
        <f t="shared" si="64"/>
        <v>1070835.7430041693</v>
      </c>
      <c r="S97" s="230">
        <f t="shared" si="55"/>
        <v>116.97384772912469</v>
      </c>
      <c r="T97" s="229">
        <f t="shared" si="65"/>
        <v>3478681.021474001</v>
      </c>
      <c r="U97" s="261">
        <f t="shared" si="70"/>
        <v>379.99731215780997</v>
      </c>
      <c r="V97" s="259">
        <f t="shared" si="66"/>
        <v>5952605.3564825505</v>
      </c>
      <c r="W97" s="358">
        <f t="shared" si="67"/>
        <v>602217.49220912962</v>
      </c>
      <c r="X97" s="268">
        <f t="shared" si="56"/>
        <v>65.783849384650011</v>
      </c>
      <c r="Y97" s="367">
        <f t="shared" si="68"/>
        <v>1403809.1561727074</v>
      </c>
      <c r="Z97" s="247">
        <f t="shared" si="69"/>
        <v>4080898.5136831305</v>
      </c>
      <c r="AA97" s="252">
        <f t="shared" si="57"/>
        <v>445.78116154245998</v>
      </c>
      <c r="AB97" s="253">
        <f t="shared" si="58"/>
        <v>776.87007684811169</v>
      </c>
      <c r="AC97" s="155"/>
      <c r="AD97" s="311">
        <f>PFI_2020!Q99</f>
        <v>3960495.4887634818</v>
      </c>
      <c r="AE97" s="317">
        <f t="shared" si="71"/>
        <v>120403.02491964865</v>
      </c>
      <c r="AF97" s="337">
        <f t="shared" si="59"/>
        <v>3.0401000395341882E-2</v>
      </c>
      <c r="AG97" s="369"/>
      <c r="AH97" s="121"/>
    </row>
    <row r="98" spans="1:34" ht="14">
      <c r="A98" s="432">
        <v>82</v>
      </c>
      <c r="B98" s="439" t="s">
        <v>84</v>
      </c>
      <c r="C98" s="37">
        <f>Vertetie_ienemumi!I88</f>
        <v>4751753.0768384365</v>
      </c>
      <c r="D98" s="95">
        <f>Iedzivotaju_skaits_struktura!C87</f>
        <v>9856</v>
      </c>
      <c r="E98" s="95">
        <f>Iedzivotaju_skaits_struktura!D87</f>
        <v>616</v>
      </c>
      <c r="F98" s="95">
        <f>Iedzivotaju_skaits_struktura!E87</f>
        <v>942</v>
      </c>
      <c r="G98" s="95">
        <f>Iedzivotaju_skaits_struktura!F87</f>
        <v>2161</v>
      </c>
      <c r="H98" s="95">
        <f>PFI_2020!H100</f>
        <v>363.97137199999997</v>
      </c>
      <c r="I98" s="179">
        <f t="shared" si="50"/>
        <v>482.11780406234135</v>
      </c>
      <c r="J98" s="435">
        <f t="shared" si="51"/>
        <v>16520.73648544</v>
      </c>
      <c r="K98" s="140">
        <f t="shared" si="52"/>
        <v>287.62356212304672</v>
      </c>
      <c r="L98" s="143">
        <f t="shared" si="60"/>
        <v>2851051.8461030619</v>
      </c>
      <c r="M98" s="123">
        <f t="shared" si="61"/>
        <v>-150.74887859142882</v>
      </c>
      <c r="N98" s="162">
        <f t="shared" si="53"/>
        <v>90.449327154857286</v>
      </c>
      <c r="O98" s="223">
        <f t="shared" si="62"/>
        <v>1494289.4992107498</v>
      </c>
      <c r="P98" s="229">
        <f t="shared" si="54"/>
        <v>4345341.3453138117</v>
      </c>
      <c r="Q98" s="207">
        <f t="shared" si="63"/>
        <v>263.02346442868532</v>
      </c>
      <c r="R98" s="37">
        <f t="shared" si="64"/>
        <v>1900701.2307353746</v>
      </c>
      <c r="S98" s="230">
        <f t="shared" si="55"/>
        <v>115.0494248492187</v>
      </c>
      <c r="T98" s="229">
        <f t="shared" si="65"/>
        <v>6246042.5760491863</v>
      </c>
      <c r="U98" s="261">
        <f t="shared" si="70"/>
        <v>378.07288927790404</v>
      </c>
      <c r="V98" s="259">
        <f t="shared" si="66"/>
        <v>10821909.223415356</v>
      </c>
      <c r="W98" s="358">
        <f t="shared" si="67"/>
        <v>1094838.7543183418</v>
      </c>
      <c r="X98" s="268">
        <f t="shared" si="56"/>
        <v>66.270577905727237</v>
      </c>
      <c r="Y98" s="367">
        <f t="shared" si="68"/>
        <v>2589128.2535290914</v>
      </c>
      <c r="Z98" s="247">
        <f t="shared" si="69"/>
        <v>7340881.3303675279</v>
      </c>
      <c r="AA98" s="252">
        <f t="shared" si="57"/>
        <v>444.34346718363122</v>
      </c>
      <c r="AB98" s="253">
        <f t="shared" si="58"/>
        <v>744.81344666878329</v>
      </c>
      <c r="AC98" s="155"/>
      <c r="AD98" s="311">
        <f>PFI_2020!Q100</f>
        <v>6988188.0630312338</v>
      </c>
      <c r="AE98" s="317">
        <f t="shared" si="71"/>
        <v>352693.26733629405</v>
      </c>
      <c r="AF98" s="337">
        <f t="shared" si="59"/>
        <v>5.0469916401091774E-2</v>
      </c>
      <c r="AG98" s="369"/>
      <c r="AH98" s="121"/>
    </row>
    <row r="99" spans="1:34" ht="14">
      <c r="A99" s="432">
        <v>83</v>
      </c>
      <c r="B99" s="439" t="s">
        <v>85</v>
      </c>
      <c r="C99" s="37">
        <f>Vertetie_ienemumi!I89</f>
        <v>2596311.2062139441</v>
      </c>
      <c r="D99" s="95">
        <f>Iedzivotaju_skaits_struktura!C88</f>
        <v>5444</v>
      </c>
      <c r="E99" s="95">
        <f>Iedzivotaju_skaits_struktura!D88</f>
        <v>312</v>
      </c>
      <c r="F99" s="95">
        <f>Iedzivotaju_skaits_struktura!E88</f>
        <v>646</v>
      </c>
      <c r="G99" s="95">
        <f>Iedzivotaju_skaits_struktura!F88</f>
        <v>1196</v>
      </c>
      <c r="H99" s="95">
        <f>PFI_2020!H101</f>
        <v>519.744912</v>
      </c>
      <c r="I99" s="179">
        <f t="shared" si="50"/>
        <v>476.91241848162088</v>
      </c>
      <c r="J99" s="435">
        <f t="shared" si="51"/>
        <v>9955.0922662400026</v>
      </c>
      <c r="K99" s="140">
        <f t="shared" si="52"/>
        <v>260.80232475781565</v>
      </c>
      <c r="L99" s="143">
        <f t="shared" si="60"/>
        <v>1557786.7237283664</v>
      </c>
      <c r="M99" s="123">
        <f t="shared" si="61"/>
        <v>-177.57011595665989</v>
      </c>
      <c r="N99" s="162">
        <f t="shared" si="53"/>
        <v>106.54206957399593</v>
      </c>
      <c r="O99" s="223">
        <f t="shared" si="62"/>
        <v>1060636.1328452912</v>
      </c>
      <c r="P99" s="229">
        <f t="shared" si="54"/>
        <v>2618422.8565736576</v>
      </c>
      <c r="Q99" s="207">
        <f t="shared" si="63"/>
        <v>263.02346442868532</v>
      </c>
      <c r="R99" s="37">
        <f t="shared" si="64"/>
        <v>1038524.4824855777</v>
      </c>
      <c r="S99" s="230">
        <f t="shared" si="55"/>
        <v>104.32092990312627</v>
      </c>
      <c r="T99" s="229">
        <f t="shared" si="65"/>
        <v>3656947.3390592355</v>
      </c>
      <c r="U99" s="261">
        <f t="shared" si="70"/>
        <v>367.3443943318116</v>
      </c>
      <c r="V99" s="259">
        <f t="shared" si="66"/>
        <v>6788091.5568787865</v>
      </c>
      <c r="W99" s="358">
        <f t="shared" si="67"/>
        <v>686742.56555873726</v>
      </c>
      <c r="X99" s="268">
        <f t="shared" si="56"/>
        <v>68.984048283272926</v>
      </c>
      <c r="Y99" s="367">
        <f t="shared" si="68"/>
        <v>1747378.6984040285</v>
      </c>
      <c r="Z99" s="247">
        <f t="shared" si="69"/>
        <v>4343689.9046179727</v>
      </c>
      <c r="AA99" s="252">
        <f t="shared" si="57"/>
        <v>436.3284426150845</v>
      </c>
      <c r="AB99" s="253">
        <f t="shared" si="58"/>
        <v>797.88572825458721</v>
      </c>
      <c r="AC99" s="155"/>
      <c r="AD99" s="311">
        <f>PFI_2020!Q101</f>
        <v>4173633.3224630072</v>
      </c>
      <c r="AE99" s="317">
        <f t="shared" si="71"/>
        <v>170056.58215496549</v>
      </c>
      <c r="AF99" s="337">
        <f t="shared" si="59"/>
        <v>4.0745453425364397E-2</v>
      </c>
      <c r="AG99" s="369"/>
      <c r="AH99" s="121"/>
    </row>
    <row r="100" spans="1:34" ht="14">
      <c r="A100" s="432">
        <v>84</v>
      </c>
      <c r="B100" s="439" t="s">
        <v>86</v>
      </c>
      <c r="C100" s="37">
        <f>Vertetie_ienemumi!I90</f>
        <v>4784788.5521152671</v>
      </c>
      <c r="D100" s="95">
        <f>Iedzivotaju_skaits_struktura!C89</f>
        <v>8325</v>
      </c>
      <c r="E100" s="95">
        <f>Iedzivotaju_skaits_struktura!D89</f>
        <v>566</v>
      </c>
      <c r="F100" s="95">
        <f>Iedzivotaju_skaits_struktura!E89</f>
        <v>867</v>
      </c>
      <c r="G100" s="95">
        <f>Iedzivotaju_skaits_struktura!F89</f>
        <v>1756</v>
      </c>
      <c r="H100" s="95">
        <f>PFI_2020!H102</f>
        <v>301.477328</v>
      </c>
      <c r="I100" s="179">
        <f t="shared" si="50"/>
        <v>574.7493756294615</v>
      </c>
      <c r="J100" s="435">
        <f t="shared" si="51"/>
        <v>14233.545538560002</v>
      </c>
      <c r="K100" s="140">
        <f t="shared" si="52"/>
        <v>336.16280210386293</v>
      </c>
      <c r="L100" s="143">
        <f t="shared" si="60"/>
        <v>2870873.1312691602</v>
      </c>
      <c r="M100" s="123">
        <f t="shared" si="61"/>
        <v>-102.20963861061261</v>
      </c>
      <c r="N100" s="162">
        <f t="shared" si="53"/>
        <v>61.325783166367565</v>
      </c>
      <c r="O100" s="223">
        <f t="shared" si="62"/>
        <v>872883.32738634909</v>
      </c>
      <c r="P100" s="229">
        <f t="shared" si="54"/>
        <v>3743756.4586555092</v>
      </c>
      <c r="Q100" s="207">
        <f t="shared" si="63"/>
        <v>263.02346442868532</v>
      </c>
      <c r="R100" s="37">
        <f t="shared" si="64"/>
        <v>1913915.420846107</v>
      </c>
      <c r="S100" s="230">
        <f t="shared" si="55"/>
        <v>134.46512084154517</v>
      </c>
      <c r="T100" s="229">
        <f t="shared" si="65"/>
        <v>5657671.8795016166</v>
      </c>
      <c r="U100" s="261">
        <f t="shared" si="70"/>
        <v>397.48858527023054</v>
      </c>
      <c r="V100" s="259">
        <f t="shared" si="66"/>
        <v>8632799.2018070575</v>
      </c>
      <c r="W100" s="358">
        <f t="shared" si="67"/>
        <v>873369.2853324404</v>
      </c>
      <c r="X100" s="268">
        <f t="shared" si="56"/>
        <v>61.359924901803389</v>
      </c>
      <c r="Y100" s="367">
        <f t="shared" si="68"/>
        <v>1746252.6127187894</v>
      </c>
      <c r="Z100" s="247">
        <f t="shared" si="69"/>
        <v>6531041.164834057</v>
      </c>
      <c r="AA100" s="252">
        <f t="shared" si="57"/>
        <v>458.84851017203391</v>
      </c>
      <c r="AB100" s="253">
        <f t="shared" si="58"/>
        <v>784.50944922931615</v>
      </c>
      <c r="AC100" s="155"/>
      <c r="AD100" s="311">
        <f>PFI_2020!Q102</f>
        <v>6229614.5597632574</v>
      </c>
      <c r="AE100" s="317">
        <f t="shared" si="71"/>
        <v>301426.60507079959</v>
      </c>
      <c r="AF100" s="337">
        <f t="shared" si="59"/>
        <v>4.8386076245823917E-2</v>
      </c>
      <c r="AG100" s="369"/>
      <c r="AH100" s="121"/>
    </row>
    <row r="101" spans="1:34" ht="14">
      <c r="A101" s="432">
        <v>85</v>
      </c>
      <c r="B101" s="439" t="s">
        <v>87</v>
      </c>
      <c r="C101" s="37">
        <f>Vertetie_ienemumi!I91</f>
        <v>1626758.536447156</v>
      </c>
      <c r="D101" s="95">
        <f>Iedzivotaju_skaits_struktura!C90</f>
        <v>3196</v>
      </c>
      <c r="E101" s="95">
        <f>Iedzivotaju_skaits_struktura!D90</f>
        <v>161</v>
      </c>
      <c r="F101" s="95">
        <f>Iedzivotaju_skaits_struktura!E90</f>
        <v>326</v>
      </c>
      <c r="G101" s="95">
        <f>Iedzivotaju_skaits_struktura!F90</f>
        <v>708</v>
      </c>
      <c r="H101" s="95">
        <f>PFI_2020!H103</f>
        <v>308.857482</v>
      </c>
      <c r="I101" s="179">
        <f t="shared" si="50"/>
        <v>508.99829050286485</v>
      </c>
      <c r="J101" s="435">
        <f t="shared" si="51"/>
        <v>5628.8833726399998</v>
      </c>
      <c r="K101" s="140">
        <f t="shared" si="52"/>
        <v>289.00199715528851</v>
      </c>
      <c r="L101" s="143">
        <f t="shared" si="60"/>
        <v>976055.1218682935</v>
      </c>
      <c r="M101" s="123">
        <f t="shared" si="61"/>
        <v>-149.37044355918704</v>
      </c>
      <c r="N101" s="162">
        <f t="shared" si="53"/>
        <v>89.62226613551222</v>
      </c>
      <c r="O101" s="223">
        <f t="shared" si="62"/>
        <v>504473.28366850165</v>
      </c>
      <c r="P101" s="229">
        <f t="shared" si="54"/>
        <v>1480528.405536795</v>
      </c>
      <c r="Q101" s="207">
        <f t="shared" si="63"/>
        <v>263.02346442868526</v>
      </c>
      <c r="R101" s="37">
        <f t="shared" si="64"/>
        <v>650703.41457886249</v>
      </c>
      <c r="S101" s="230">
        <f t="shared" si="55"/>
        <v>115.60079886211541</v>
      </c>
      <c r="T101" s="229">
        <f t="shared" si="65"/>
        <v>2131231.8201156575</v>
      </c>
      <c r="U101" s="261">
        <f t="shared" si="70"/>
        <v>378.62426329080068</v>
      </c>
      <c r="V101" s="259">
        <f t="shared" si="66"/>
        <v>3679441.271912917</v>
      </c>
      <c r="W101" s="358">
        <f t="shared" si="67"/>
        <v>372244.38087249879</v>
      </c>
      <c r="X101" s="268">
        <f t="shared" si="56"/>
        <v>66.131123391514265</v>
      </c>
      <c r="Y101" s="367">
        <f t="shared" si="68"/>
        <v>876717.6645410005</v>
      </c>
      <c r="Z101" s="247">
        <f t="shared" si="69"/>
        <v>2503476.2009881563</v>
      </c>
      <c r="AA101" s="252">
        <f t="shared" si="57"/>
        <v>444.75538668231496</v>
      </c>
      <c r="AB101" s="253">
        <f t="shared" si="58"/>
        <v>783.3154571302116</v>
      </c>
      <c r="AC101" s="155"/>
      <c r="AD101" s="311">
        <f>PFI_2020!Q103</f>
        <v>2362734.2271748199</v>
      </c>
      <c r="AE101" s="317">
        <f t="shared" si="71"/>
        <v>140741.97381333634</v>
      </c>
      <c r="AF101" s="337">
        <f t="shared" si="59"/>
        <v>5.9567416510330595E-2</v>
      </c>
      <c r="AG101" s="369"/>
      <c r="AH101" s="121"/>
    </row>
    <row r="102" spans="1:34" ht="14">
      <c r="A102" s="432">
        <v>86</v>
      </c>
      <c r="B102" s="439" t="s">
        <v>88</v>
      </c>
      <c r="C102" s="37">
        <f>Vertetie_ienemumi!I92</f>
        <v>10186395.27242907</v>
      </c>
      <c r="D102" s="95">
        <f>Iedzivotaju_skaits_struktura!C91</f>
        <v>26811</v>
      </c>
      <c r="E102" s="95">
        <f>Iedzivotaju_skaits_struktura!D91</f>
        <v>1611</v>
      </c>
      <c r="F102" s="95">
        <f>Iedzivotaju_skaits_struktura!E91</f>
        <v>2712</v>
      </c>
      <c r="G102" s="95">
        <f>Iedzivotaju_skaits_struktura!F91</f>
        <v>5261</v>
      </c>
      <c r="H102" s="95">
        <f>PFI_2020!H104</f>
        <v>2524.5465829999998</v>
      </c>
      <c r="I102" s="179">
        <f t="shared" si="50"/>
        <v>379.93343300992387</v>
      </c>
      <c r="J102" s="435">
        <f t="shared" si="51"/>
        <v>47152.31080616</v>
      </c>
      <c r="K102" s="140">
        <f t="shared" si="52"/>
        <v>216.03172990406895</v>
      </c>
      <c r="L102" s="143">
        <f t="shared" si="60"/>
        <v>6111837.1634574411</v>
      </c>
      <c r="M102" s="123">
        <f t="shared" si="61"/>
        <v>-222.34071081040659</v>
      </c>
      <c r="N102" s="162">
        <f t="shared" si="53"/>
        <v>133.40442648624395</v>
      </c>
      <c r="O102" s="223">
        <f t="shared" si="62"/>
        <v>6290326.9805968981</v>
      </c>
      <c r="P102" s="229">
        <f t="shared" si="54"/>
        <v>12402164.144054338</v>
      </c>
      <c r="Q102" s="207">
        <f t="shared" si="63"/>
        <v>263.02346442868532</v>
      </c>
      <c r="R102" s="37">
        <f t="shared" si="64"/>
        <v>4074558.1089716279</v>
      </c>
      <c r="S102" s="230">
        <f t="shared" si="55"/>
        <v>86.412691961627587</v>
      </c>
      <c r="T102" s="229">
        <f t="shared" si="65"/>
        <v>16476722.253025966</v>
      </c>
      <c r="U102" s="261">
        <f t="shared" si="70"/>
        <v>349.43615639031287</v>
      </c>
      <c r="V102" s="259">
        <f t="shared" si="66"/>
        <v>34262843.768392414</v>
      </c>
      <c r="W102" s="358">
        <f t="shared" si="67"/>
        <v>3466328.2066370877</v>
      </c>
      <c r="X102" s="268">
        <f t="shared" si="56"/>
        <v>73.513432266064996</v>
      </c>
      <c r="Y102" s="367">
        <f t="shared" si="68"/>
        <v>9756655.1872339863</v>
      </c>
      <c r="Z102" s="247">
        <f t="shared" si="69"/>
        <v>19943050.459663052</v>
      </c>
      <c r="AA102" s="252">
        <f t="shared" si="57"/>
        <v>422.94958865637784</v>
      </c>
      <c r="AB102" s="253">
        <f t="shared" si="58"/>
        <v>743.83836707556793</v>
      </c>
      <c r="AC102" s="155"/>
      <c r="AD102" s="311">
        <f>PFI_2020!Q104</f>
        <v>18985710.673474289</v>
      </c>
      <c r="AE102" s="317">
        <f t="shared" si="71"/>
        <v>957339.78618876263</v>
      </c>
      <c r="AF102" s="337">
        <f t="shared" si="59"/>
        <v>5.0424227075486883E-2</v>
      </c>
      <c r="AG102" s="369"/>
      <c r="AH102" s="121"/>
    </row>
    <row r="103" spans="1:34" ht="14">
      <c r="A103" s="432">
        <v>87</v>
      </c>
      <c r="B103" s="439" t="s">
        <v>89</v>
      </c>
      <c r="C103" s="37">
        <f>Vertetie_ienemumi!I93</f>
        <v>1730510.0447963357</v>
      </c>
      <c r="D103" s="95">
        <f>Iedzivotaju_skaits_struktura!C92</f>
        <v>5050</v>
      </c>
      <c r="E103" s="95">
        <f>Iedzivotaju_skaits_struktura!D92</f>
        <v>239</v>
      </c>
      <c r="F103" s="95">
        <f>Iedzivotaju_skaits_struktura!E92</f>
        <v>465</v>
      </c>
      <c r="G103" s="95">
        <f>Iedzivotaju_skaits_struktura!F92</f>
        <v>1068</v>
      </c>
      <c r="H103" s="95">
        <f>PFI_2020!H105</f>
        <v>629.71326699999997</v>
      </c>
      <c r="I103" s="179">
        <f t="shared" si="50"/>
        <v>342.67525639531402</v>
      </c>
      <c r="J103" s="435">
        <f t="shared" si="51"/>
        <v>8872.6441658399999</v>
      </c>
      <c r="K103" s="140">
        <f t="shared" si="52"/>
        <v>195.03881959550029</v>
      </c>
      <c r="L103" s="143">
        <f t="shared" si="60"/>
        <v>1038306.0268778014</v>
      </c>
      <c r="M103" s="123">
        <f t="shared" si="61"/>
        <v>-243.33362111897526</v>
      </c>
      <c r="N103" s="162">
        <f t="shared" si="53"/>
        <v>146.00017267138514</v>
      </c>
      <c r="O103" s="223">
        <f t="shared" si="62"/>
        <v>1295407.5802643979</v>
      </c>
      <c r="P103" s="229">
        <f t="shared" si="54"/>
        <v>2333713.6071421993</v>
      </c>
      <c r="Q103" s="207">
        <f t="shared" si="63"/>
        <v>263.02346442868532</v>
      </c>
      <c r="R103" s="37">
        <f t="shared" si="64"/>
        <v>692204.01791853434</v>
      </c>
      <c r="S103" s="230">
        <f t="shared" si="55"/>
        <v>78.015527838200114</v>
      </c>
      <c r="T103" s="229">
        <f t="shared" si="65"/>
        <v>3025917.6250607334</v>
      </c>
      <c r="U103" s="261">
        <f t="shared" si="70"/>
        <v>341.03899226688537</v>
      </c>
      <c r="V103" s="259">
        <f t="shared" si="66"/>
        <v>6633497.4600076489</v>
      </c>
      <c r="W103" s="358">
        <f t="shared" si="67"/>
        <v>671102.47794118943</v>
      </c>
      <c r="X103" s="268">
        <f t="shared" si="56"/>
        <v>75.637258228494971</v>
      </c>
      <c r="Y103" s="367">
        <f t="shared" si="68"/>
        <v>1966510.0582055873</v>
      </c>
      <c r="Z103" s="247">
        <f t="shared" si="69"/>
        <v>3697020.1030019228</v>
      </c>
      <c r="AA103" s="252">
        <f t="shared" si="57"/>
        <v>416.67625049538037</v>
      </c>
      <c r="AB103" s="253">
        <f t="shared" si="58"/>
        <v>732.08318871325207</v>
      </c>
      <c r="AC103" s="155"/>
      <c r="AD103" s="311">
        <f>PFI_2020!Q105</f>
        <v>3550900.7722477005</v>
      </c>
      <c r="AE103" s="317">
        <f t="shared" si="71"/>
        <v>146119.33075422235</v>
      </c>
      <c r="AF103" s="337">
        <f t="shared" si="59"/>
        <v>4.114993353129659E-2</v>
      </c>
      <c r="AG103" s="369"/>
      <c r="AH103" s="121"/>
    </row>
    <row r="104" spans="1:34" ht="14">
      <c r="A104" s="432">
        <v>88</v>
      </c>
      <c r="B104" s="439" t="s">
        <v>90</v>
      </c>
      <c r="C104" s="37">
        <f>Vertetie_ienemumi!I94</f>
        <v>1962932.036701557</v>
      </c>
      <c r="D104" s="95">
        <f>Iedzivotaju_skaits_struktura!C93</f>
        <v>3743</v>
      </c>
      <c r="E104" s="95">
        <f>Iedzivotaju_skaits_struktura!D93</f>
        <v>179</v>
      </c>
      <c r="F104" s="95">
        <f>Iedzivotaju_skaits_struktura!E93</f>
        <v>340</v>
      </c>
      <c r="G104" s="95">
        <f>Iedzivotaju_skaits_struktura!F93</f>
        <v>869</v>
      </c>
      <c r="H104" s="95">
        <f>PFI_2020!H106</f>
        <v>200.48906299999999</v>
      </c>
      <c r="I104" s="179">
        <f t="shared" si="50"/>
        <v>524.42747440597304</v>
      </c>
      <c r="J104" s="435">
        <f t="shared" si="51"/>
        <v>6218.0633757599999</v>
      </c>
      <c r="K104" s="140">
        <f t="shared" si="52"/>
        <v>315.6822177711623</v>
      </c>
      <c r="L104" s="143">
        <f t="shared" si="60"/>
        <v>1177759.2220209341</v>
      </c>
      <c r="M104" s="123">
        <f t="shared" si="61"/>
        <v>-122.69022294331324</v>
      </c>
      <c r="N104" s="162">
        <f t="shared" si="53"/>
        <v>73.614133765987944</v>
      </c>
      <c r="O104" s="223">
        <f t="shared" si="62"/>
        <v>457737.34910858719</v>
      </c>
      <c r="P104" s="229">
        <f t="shared" si="54"/>
        <v>1635496.5711295214</v>
      </c>
      <c r="Q104" s="207">
        <f t="shared" si="63"/>
        <v>263.02346442868532</v>
      </c>
      <c r="R104" s="37">
        <f t="shared" si="64"/>
        <v>785172.81468062289</v>
      </c>
      <c r="S104" s="230">
        <f t="shared" si="55"/>
        <v>126.27288710846494</v>
      </c>
      <c r="T104" s="229">
        <f t="shared" si="65"/>
        <v>2420669.3858101442</v>
      </c>
      <c r="U104" s="261">
        <f t="shared" si="70"/>
        <v>389.29635153715026</v>
      </c>
      <c r="V104" s="259">
        <f t="shared" si="66"/>
        <v>3898672.2120561968</v>
      </c>
      <c r="W104" s="358">
        <f t="shared" si="67"/>
        <v>394423.69548873772</v>
      </c>
      <c r="X104" s="268">
        <f t="shared" si="56"/>
        <v>63.431919498654111</v>
      </c>
      <c r="Y104" s="367">
        <f t="shared" si="68"/>
        <v>852161.04459732492</v>
      </c>
      <c r="Z104" s="247">
        <f t="shared" si="69"/>
        <v>2815093.0812988821</v>
      </c>
      <c r="AA104" s="252">
        <f t="shared" si="57"/>
        <v>452.72827103580443</v>
      </c>
      <c r="AB104" s="253">
        <f t="shared" si="58"/>
        <v>752.09539975925247</v>
      </c>
      <c r="AC104" s="155"/>
      <c r="AD104" s="311">
        <f>PFI_2020!Q106</f>
        <v>2737417.9349182602</v>
      </c>
      <c r="AE104" s="317">
        <f t="shared" si="71"/>
        <v>77675.14638062194</v>
      </c>
      <c r="AF104" s="337">
        <f t="shared" si="59"/>
        <v>2.8375333335039832E-2</v>
      </c>
      <c r="AG104" s="369"/>
      <c r="AH104" s="121"/>
    </row>
    <row r="105" spans="1:34" ht="14">
      <c r="A105" s="432">
        <v>89</v>
      </c>
      <c r="B105" s="439" t="s">
        <v>91</v>
      </c>
      <c r="C105" s="37">
        <f>Vertetie_ienemumi!I95</f>
        <v>5302677.2609346947</v>
      </c>
      <c r="D105" s="95">
        <f>Iedzivotaju_skaits_struktura!C94</f>
        <v>7460</v>
      </c>
      <c r="E105" s="95">
        <f>Iedzivotaju_skaits_struktura!D94</f>
        <v>648</v>
      </c>
      <c r="F105" s="95">
        <f>Iedzivotaju_skaits_struktura!E94</f>
        <v>868</v>
      </c>
      <c r="G105" s="95">
        <f>Iedzivotaju_skaits_struktura!F94</f>
        <v>1269</v>
      </c>
      <c r="H105" s="95">
        <f>PFI_2020!H107</f>
        <v>324.72293500000001</v>
      </c>
      <c r="I105" s="179">
        <f t="shared" si="50"/>
        <v>710.81464623789475</v>
      </c>
      <c r="J105" s="435">
        <f t="shared" si="51"/>
        <v>13238.638861199999</v>
      </c>
      <c r="K105" s="140">
        <f t="shared" si="52"/>
        <v>400.54550294259184</v>
      </c>
      <c r="L105" s="143">
        <f t="shared" si="60"/>
        <v>3181606.3565608165</v>
      </c>
      <c r="M105" s="123">
        <f t="shared" si="61"/>
        <v>-37.826937771883706</v>
      </c>
      <c r="N105" s="162">
        <f t="shared" si="53"/>
        <v>22.696162663130224</v>
      </c>
      <c r="O105" s="223">
        <f t="shared" si="62"/>
        <v>300466.30103223224</v>
      </c>
      <c r="P105" s="229">
        <f t="shared" si="54"/>
        <v>3482072.6575930486</v>
      </c>
      <c r="Q105" s="207">
        <f t="shared" si="63"/>
        <v>263.02346442868526</v>
      </c>
      <c r="R105" s="37">
        <f t="shared" si="64"/>
        <v>2121070.9043738781</v>
      </c>
      <c r="S105" s="230">
        <f t="shared" si="55"/>
        <v>160.21820117703675</v>
      </c>
      <c r="T105" s="229">
        <f t="shared" si="65"/>
        <v>5603143.5619669268</v>
      </c>
      <c r="U105" s="261">
        <f t="shared" si="70"/>
        <v>423.24166560572201</v>
      </c>
      <c r="V105" s="259">
        <f t="shared" si="66"/>
        <v>7177038.2239681659</v>
      </c>
      <c r="W105" s="358">
        <f t="shared" si="67"/>
        <v>726091.80382170761</v>
      </c>
      <c r="X105" s="268">
        <f t="shared" si="56"/>
        <v>54.846409168977964</v>
      </c>
      <c r="Y105" s="367">
        <f t="shared" si="68"/>
        <v>1026558.1048539398</v>
      </c>
      <c r="Z105" s="247">
        <f t="shared" si="69"/>
        <v>6329235.3657886349</v>
      </c>
      <c r="AA105" s="252">
        <f t="shared" si="57"/>
        <v>478.08807477470003</v>
      </c>
      <c r="AB105" s="253">
        <f t="shared" si="58"/>
        <v>848.42297128533983</v>
      </c>
      <c r="AC105" s="155"/>
      <c r="AD105" s="311">
        <f>PFI_2020!Q107</f>
        <v>5854307.1633910313</v>
      </c>
      <c r="AE105" s="317">
        <f t="shared" si="71"/>
        <v>474928.20239760354</v>
      </c>
      <c r="AF105" s="337">
        <f t="shared" si="59"/>
        <v>8.1124578731961883E-2</v>
      </c>
      <c r="AG105" s="369"/>
      <c r="AH105" s="121"/>
    </row>
    <row r="106" spans="1:34" ht="14">
      <c r="A106" s="432">
        <v>90</v>
      </c>
      <c r="B106" s="439" t="s">
        <v>92</v>
      </c>
      <c r="C106" s="37">
        <f>Vertetie_ienemumi!I96</f>
        <v>877665.03539416147</v>
      </c>
      <c r="D106" s="95">
        <f>Iedzivotaju_skaits_struktura!C95</f>
        <v>1624</v>
      </c>
      <c r="E106" s="95">
        <f>Iedzivotaju_skaits_struktura!D95</f>
        <v>73</v>
      </c>
      <c r="F106" s="95">
        <f>Iedzivotaju_skaits_struktura!E95</f>
        <v>151</v>
      </c>
      <c r="G106" s="95">
        <f>Iedzivotaju_skaits_struktura!F95</f>
        <v>427</v>
      </c>
      <c r="H106" s="95">
        <f>PFI_2020!H108</f>
        <v>448.12659500000001</v>
      </c>
      <c r="I106" s="179">
        <f t="shared" si="50"/>
        <v>540.434135094927</v>
      </c>
      <c r="J106" s="435">
        <f t="shared" si="51"/>
        <v>3284.2124243999997</v>
      </c>
      <c r="K106" s="140">
        <f t="shared" si="52"/>
        <v>267.23759671377047</v>
      </c>
      <c r="L106" s="143">
        <f t="shared" si="60"/>
        <v>526599.02123649686</v>
      </c>
      <c r="M106" s="123">
        <f t="shared" si="61"/>
        <v>-171.13484400070507</v>
      </c>
      <c r="N106" s="162">
        <f t="shared" si="53"/>
        <v>102.68090640042304</v>
      </c>
      <c r="O106" s="223">
        <f t="shared" si="62"/>
        <v>337225.9085489228</v>
      </c>
      <c r="P106" s="229">
        <f t="shared" si="54"/>
        <v>863824.92978541972</v>
      </c>
      <c r="Q106" s="207">
        <f t="shared" si="63"/>
        <v>263.02346442868532</v>
      </c>
      <c r="R106" s="37">
        <f t="shared" si="64"/>
        <v>351066.01415766461</v>
      </c>
      <c r="S106" s="230">
        <f t="shared" si="55"/>
        <v>106.8950386855082</v>
      </c>
      <c r="T106" s="229">
        <f t="shared" si="65"/>
        <v>1214890.9439430842</v>
      </c>
      <c r="U106" s="261">
        <f t="shared" si="70"/>
        <v>369.91850311419347</v>
      </c>
      <c r="V106" s="259">
        <f t="shared" si="66"/>
        <v>2218275.3462577267</v>
      </c>
      <c r="W106" s="358">
        <f t="shared" si="67"/>
        <v>224420.08768443757</v>
      </c>
      <c r="X106" s="268">
        <f t="shared" si="56"/>
        <v>68.333000026768175</v>
      </c>
      <c r="Y106" s="367">
        <f t="shared" si="68"/>
        <v>561645.99623336038</v>
      </c>
      <c r="Z106" s="247">
        <f t="shared" si="69"/>
        <v>1439311.0316275219</v>
      </c>
      <c r="AA106" s="252">
        <f t="shared" si="57"/>
        <v>438.25150314096169</v>
      </c>
      <c r="AB106" s="253">
        <f t="shared" si="58"/>
        <v>886.27526578049378</v>
      </c>
      <c r="AC106" s="155"/>
      <c r="AD106" s="311">
        <f>PFI_2020!Q108</f>
        <v>1403207.9034483247</v>
      </c>
      <c r="AE106" s="317">
        <f t="shared" si="71"/>
        <v>36103.1281791972</v>
      </c>
      <c r="AF106" s="337">
        <f t="shared" si="59"/>
        <v>2.5728994321137399E-2</v>
      </c>
      <c r="AG106" s="369"/>
      <c r="AH106" s="121"/>
    </row>
    <row r="107" spans="1:34" ht="14">
      <c r="A107" s="432">
        <v>91</v>
      </c>
      <c r="B107" s="439" t="s">
        <v>93</v>
      </c>
      <c r="C107" s="37">
        <f>Vertetie_ienemumi!I97</f>
        <v>849051.06156186282</v>
      </c>
      <c r="D107" s="95">
        <f>Iedzivotaju_skaits_struktura!C96</f>
        <v>2193</v>
      </c>
      <c r="E107" s="95">
        <f>Iedzivotaju_skaits_struktura!D96</f>
        <v>119</v>
      </c>
      <c r="F107" s="95">
        <f>Iedzivotaju_skaits_struktura!E96</f>
        <v>222</v>
      </c>
      <c r="G107" s="95">
        <f>Iedzivotaju_skaits_struktura!F96</f>
        <v>471</v>
      </c>
      <c r="H107" s="95">
        <f>PFI_2020!H109</f>
        <v>514.92269299999998</v>
      </c>
      <c r="I107" s="179">
        <f t="shared" si="50"/>
        <v>387.1641867587154</v>
      </c>
      <c r="J107" s="435">
        <f t="shared" si="51"/>
        <v>4326.4024933599994</v>
      </c>
      <c r="K107" s="140">
        <f t="shared" si="52"/>
        <v>196.24874543340675</v>
      </c>
      <c r="L107" s="143">
        <f t="shared" si="60"/>
        <v>509430.63693711767</v>
      </c>
      <c r="M107" s="123">
        <f t="shared" si="61"/>
        <v>-242.12369528106879</v>
      </c>
      <c r="N107" s="162">
        <f t="shared" si="53"/>
        <v>145.27421716864126</v>
      </c>
      <c r="O107" s="223">
        <f t="shared" si="62"/>
        <v>628514.73537933163</v>
      </c>
      <c r="P107" s="229">
        <f t="shared" si="54"/>
        <v>1137945.3723164494</v>
      </c>
      <c r="Q107" s="207">
        <f t="shared" si="63"/>
        <v>263.02346442868537</v>
      </c>
      <c r="R107" s="37">
        <f t="shared" si="64"/>
        <v>339620.42462474515</v>
      </c>
      <c r="S107" s="230">
        <f t="shared" si="55"/>
        <v>78.49949817336271</v>
      </c>
      <c r="T107" s="229">
        <f t="shared" si="65"/>
        <v>1477565.7969411947</v>
      </c>
      <c r="U107" s="261">
        <f t="shared" si="70"/>
        <v>341.5229626020481</v>
      </c>
      <c r="V107" s="259">
        <f t="shared" si="66"/>
        <v>3229334.3945554192</v>
      </c>
      <c r="W107" s="358">
        <f t="shared" si="67"/>
        <v>326707.64213790075</v>
      </c>
      <c r="X107" s="268">
        <f t="shared" si="56"/>
        <v>75.514851574563252</v>
      </c>
      <c r="Y107" s="367">
        <f t="shared" si="68"/>
        <v>955222.37751723244</v>
      </c>
      <c r="Z107" s="247">
        <f t="shared" si="69"/>
        <v>1804273.4390790954</v>
      </c>
      <c r="AA107" s="252">
        <f t="shared" si="57"/>
        <v>417.03781417661133</v>
      </c>
      <c r="AB107" s="253">
        <f t="shared" si="58"/>
        <v>822.74210628321725</v>
      </c>
      <c r="AC107" s="155"/>
      <c r="AD107" s="311">
        <f>PFI_2020!Q109</f>
        <v>1700370.6712901718</v>
      </c>
      <c r="AE107" s="317">
        <f t="shared" si="71"/>
        <v>103902.76778892358</v>
      </c>
      <c r="AF107" s="337">
        <f t="shared" si="59"/>
        <v>6.1105951510023626E-2</v>
      </c>
      <c r="AG107" s="369"/>
      <c r="AH107" s="121"/>
    </row>
    <row r="108" spans="1:34" ht="14">
      <c r="A108" s="432">
        <v>92</v>
      </c>
      <c r="B108" s="439" t="s">
        <v>94</v>
      </c>
      <c r="C108" s="37">
        <f>Vertetie_ienemumi!I98</f>
        <v>2156830.3507778905</v>
      </c>
      <c r="D108" s="95">
        <f>Iedzivotaju_skaits_struktura!C97</f>
        <v>3691</v>
      </c>
      <c r="E108" s="95">
        <f>Iedzivotaju_skaits_struktura!D97</f>
        <v>292</v>
      </c>
      <c r="F108" s="95">
        <f>Iedzivotaju_skaits_struktura!E97</f>
        <v>361</v>
      </c>
      <c r="G108" s="95">
        <f>Iedzivotaju_skaits_struktura!F97</f>
        <v>755</v>
      </c>
      <c r="H108" s="95">
        <f>PFI_2020!H110</f>
        <v>231.20675800000001</v>
      </c>
      <c r="I108" s="179">
        <f t="shared" si="50"/>
        <v>584.34851009967235</v>
      </c>
      <c r="J108" s="435">
        <f t="shared" si="51"/>
        <v>6461.2742721599989</v>
      </c>
      <c r="K108" s="140">
        <f t="shared" si="52"/>
        <v>333.80882159284408</v>
      </c>
      <c r="L108" s="143">
        <f t="shared" si="60"/>
        <v>1294098.2104667344</v>
      </c>
      <c r="M108" s="123">
        <f t="shared" si="61"/>
        <v>-104.56361912163146</v>
      </c>
      <c r="N108" s="162">
        <f t="shared" si="53"/>
        <v>62.738171472978877</v>
      </c>
      <c r="O108" s="223">
        <f t="shared" si="62"/>
        <v>405368.53322072077</v>
      </c>
      <c r="P108" s="229">
        <f t="shared" si="54"/>
        <v>1699466.7436874551</v>
      </c>
      <c r="Q108" s="207">
        <f t="shared" si="63"/>
        <v>263.02346442868532</v>
      </c>
      <c r="R108" s="37">
        <f t="shared" si="64"/>
        <v>862732.14031115628</v>
      </c>
      <c r="S108" s="230">
        <f t="shared" si="55"/>
        <v>133.52352863713764</v>
      </c>
      <c r="T108" s="229">
        <f t="shared" si="65"/>
        <v>2562198.8839986115</v>
      </c>
      <c r="U108" s="261">
        <f t="shared" si="70"/>
        <v>396.54699306582296</v>
      </c>
      <c r="V108" s="259">
        <f t="shared" si="66"/>
        <v>3934042.3916462166</v>
      </c>
      <c r="W108" s="358">
        <f t="shared" si="67"/>
        <v>398002.05144819868</v>
      </c>
      <c r="X108" s="268">
        <f t="shared" si="56"/>
        <v>61.598074107933961</v>
      </c>
      <c r="Y108" s="367">
        <f t="shared" si="68"/>
        <v>803370.58466891944</v>
      </c>
      <c r="Z108" s="247">
        <f t="shared" si="69"/>
        <v>2960200.93544681</v>
      </c>
      <c r="AA108" s="252">
        <f t="shared" si="57"/>
        <v>458.1450671737569</v>
      </c>
      <c r="AB108" s="253">
        <f t="shared" si="58"/>
        <v>802.00513016711193</v>
      </c>
      <c r="AC108" s="155"/>
      <c r="AD108" s="311">
        <f>PFI_2020!Q110</f>
        <v>2801582.8396286918</v>
      </c>
      <c r="AE108" s="317">
        <f t="shared" si="71"/>
        <v>158618.09581811819</v>
      </c>
      <c r="AF108" s="337">
        <f t="shared" si="59"/>
        <v>5.6617314174847166E-2</v>
      </c>
      <c r="AG108" s="369"/>
      <c r="AH108" s="121"/>
    </row>
    <row r="109" spans="1:34" ht="14">
      <c r="A109" s="432">
        <v>93</v>
      </c>
      <c r="B109" s="439" t="s">
        <v>95</v>
      </c>
      <c r="C109" s="37">
        <f>Vertetie_ienemumi!I99</f>
        <v>2425090.2020972259</v>
      </c>
      <c r="D109" s="95">
        <f>Iedzivotaju_skaits_struktura!C98</f>
        <v>5145</v>
      </c>
      <c r="E109" s="95">
        <f>Iedzivotaju_skaits_struktura!D98</f>
        <v>300</v>
      </c>
      <c r="F109" s="95">
        <f>Iedzivotaju_skaits_struktura!E98</f>
        <v>519</v>
      </c>
      <c r="G109" s="95">
        <f>Iedzivotaju_skaits_struktura!F98</f>
        <v>1240</v>
      </c>
      <c r="H109" s="95">
        <f>PFI_2020!H111</f>
        <v>352.52960400000001</v>
      </c>
      <c r="I109" s="179">
        <f t="shared" si="50"/>
        <v>471.34892169042291</v>
      </c>
      <c r="J109" s="435">
        <f t="shared" si="51"/>
        <v>8992.3849980799987</v>
      </c>
      <c r="K109" s="140">
        <f t="shared" si="52"/>
        <v>269.6826484425452</v>
      </c>
      <c r="L109" s="143">
        <f t="shared" si="60"/>
        <v>1455054.1212583354</v>
      </c>
      <c r="M109" s="123">
        <f t="shared" si="61"/>
        <v>-168.68979227193034</v>
      </c>
      <c r="N109" s="162">
        <f t="shared" si="53"/>
        <v>101.21387536315821</v>
      </c>
      <c r="O109" s="223">
        <f t="shared" si="62"/>
        <v>910154.13441320264</v>
      </c>
      <c r="P109" s="229">
        <f t="shared" si="54"/>
        <v>2365208.2556715379</v>
      </c>
      <c r="Q109" s="207">
        <f t="shared" si="63"/>
        <v>263.02346442868532</v>
      </c>
      <c r="R109" s="37">
        <f t="shared" si="64"/>
        <v>970036.0808388904</v>
      </c>
      <c r="S109" s="230">
        <f t="shared" si="55"/>
        <v>107.87305937701809</v>
      </c>
      <c r="T109" s="229">
        <f t="shared" si="65"/>
        <v>3335244.3365104282</v>
      </c>
      <c r="U109" s="261">
        <f t="shared" si="70"/>
        <v>370.8965238057034</v>
      </c>
      <c r="V109" s="259">
        <f t="shared" si="66"/>
        <v>6051793.8252819218</v>
      </c>
      <c r="W109" s="358">
        <f t="shared" si="67"/>
        <v>612252.26309669903</v>
      </c>
      <c r="X109" s="268">
        <f t="shared" si="56"/>
        <v>68.08563726168569</v>
      </c>
      <c r="Y109" s="367">
        <f t="shared" si="68"/>
        <v>1522406.3975099018</v>
      </c>
      <c r="Z109" s="247">
        <f t="shared" si="69"/>
        <v>3947496.5996071273</v>
      </c>
      <c r="AA109" s="252">
        <f t="shared" si="57"/>
        <v>438.98216106738909</v>
      </c>
      <c r="AB109" s="253">
        <f t="shared" si="58"/>
        <v>767.24909613355248</v>
      </c>
      <c r="AC109" s="155"/>
      <c r="AD109" s="311">
        <f>PFI_2020!Q111</f>
        <v>3770524.461510431</v>
      </c>
      <c r="AE109" s="317">
        <f t="shared" si="71"/>
        <v>176972.13809669623</v>
      </c>
      <c r="AF109" s="337">
        <f t="shared" si="59"/>
        <v>4.6935682264690248E-2</v>
      </c>
      <c r="AG109" s="369"/>
      <c r="AH109" s="121"/>
    </row>
    <row r="110" spans="1:34" ht="14">
      <c r="A110" s="432">
        <v>94</v>
      </c>
      <c r="B110" s="439" t="s">
        <v>96</v>
      </c>
      <c r="C110" s="37">
        <f>Vertetie_ienemumi!I100</f>
        <v>4643957.6758551709</v>
      </c>
      <c r="D110" s="95">
        <f>Iedzivotaju_skaits_struktura!C99</f>
        <v>7801</v>
      </c>
      <c r="E110" s="95">
        <f>Iedzivotaju_skaits_struktura!D99</f>
        <v>365</v>
      </c>
      <c r="F110" s="95">
        <f>Iedzivotaju_skaits_struktura!E99</f>
        <v>740</v>
      </c>
      <c r="G110" s="95">
        <f>Iedzivotaju_skaits_struktura!F99</f>
        <v>1856</v>
      </c>
      <c r="H110" s="95">
        <f>PFI_2020!H112</f>
        <v>637.73020299999996</v>
      </c>
      <c r="I110" s="179">
        <f t="shared" si="50"/>
        <v>595.3028683316461</v>
      </c>
      <c r="J110" s="435">
        <f t="shared" si="51"/>
        <v>13410.28990856</v>
      </c>
      <c r="K110" s="140">
        <f t="shared" si="52"/>
        <v>346.29808210863951</v>
      </c>
      <c r="L110" s="143">
        <f t="shared" si="60"/>
        <v>2786374.6055131024</v>
      </c>
      <c r="M110" s="123">
        <f t="shared" si="61"/>
        <v>-92.074358605836039</v>
      </c>
      <c r="N110" s="162">
        <f t="shared" si="53"/>
        <v>55.244615163501621</v>
      </c>
      <c r="O110" s="223">
        <f t="shared" si="62"/>
        <v>740846.30522938655</v>
      </c>
      <c r="P110" s="229">
        <f t="shared" si="54"/>
        <v>3527220.9107424887</v>
      </c>
      <c r="Q110" s="207">
        <f t="shared" si="63"/>
        <v>263.02346442868532</v>
      </c>
      <c r="R110" s="37">
        <f t="shared" si="64"/>
        <v>1857583.0703420686</v>
      </c>
      <c r="S110" s="230">
        <f t="shared" si="55"/>
        <v>138.51923284345582</v>
      </c>
      <c r="T110" s="229">
        <f t="shared" si="65"/>
        <v>5384803.9810845573</v>
      </c>
      <c r="U110" s="261">
        <f t="shared" si="70"/>
        <v>401.54269727214114</v>
      </c>
      <c r="V110" s="259">
        <f t="shared" si="66"/>
        <v>7997568.7214985667</v>
      </c>
      <c r="W110" s="358">
        <f t="shared" si="67"/>
        <v>809103.8277862625</v>
      </c>
      <c r="X110" s="268">
        <f t="shared" si="56"/>
        <v>60.33455154983627</v>
      </c>
      <c r="Y110" s="367">
        <f t="shared" si="68"/>
        <v>1549950.1330156489</v>
      </c>
      <c r="Z110" s="247">
        <f t="shared" si="69"/>
        <v>6193907.8088708194</v>
      </c>
      <c r="AA110" s="252">
        <f t="shared" si="57"/>
        <v>461.87724882197739</v>
      </c>
      <c r="AB110" s="253">
        <f t="shared" si="58"/>
        <v>793.98895127173682</v>
      </c>
      <c r="AC110" s="155"/>
      <c r="AD110" s="311">
        <f>PFI_2020!Q112</f>
        <v>5937828.3650737032</v>
      </c>
      <c r="AE110" s="317">
        <f t="shared" si="71"/>
        <v>256079.44379711617</v>
      </c>
      <c r="AF110" s="337">
        <f t="shared" si="59"/>
        <v>4.3126784415557617E-2</v>
      </c>
      <c r="AG110" s="369"/>
      <c r="AH110" s="121"/>
    </row>
    <row r="111" spans="1:34" ht="14">
      <c r="A111" s="432">
        <v>95</v>
      </c>
      <c r="B111" s="439" t="s">
        <v>97</v>
      </c>
      <c r="C111" s="37">
        <f>Vertetie_ienemumi!I101</f>
        <v>1884906.7075318031</v>
      </c>
      <c r="D111" s="95">
        <f>Iedzivotaju_skaits_struktura!C100</f>
        <v>3647</v>
      </c>
      <c r="E111" s="95">
        <f>Iedzivotaju_skaits_struktura!D100</f>
        <v>231</v>
      </c>
      <c r="F111" s="95">
        <f>Iedzivotaju_skaits_struktura!E100</f>
        <v>406</v>
      </c>
      <c r="G111" s="95">
        <f>Iedzivotaju_skaits_struktura!F100</f>
        <v>692</v>
      </c>
      <c r="H111" s="95">
        <f>PFI_2020!H113</f>
        <v>317.17229800000001</v>
      </c>
      <c r="I111" s="179">
        <f t="shared" si="50"/>
        <v>516.83759460702026</v>
      </c>
      <c r="J111" s="435">
        <f t="shared" si="51"/>
        <v>6505.2818929600007</v>
      </c>
      <c r="K111" s="140">
        <f t="shared" si="52"/>
        <v>289.75019661663612</v>
      </c>
      <c r="L111" s="143">
        <f t="shared" si="60"/>
        <v>1130944.0245190817</v>
      </c>
      <c r="M111" s="123">
        <f t="shared" si="61"/>
        <v>-148.62224409783943</v>
      </c>
      <c r="N111" s="162">
        <f t="shared" si="53"/>
        <v>89.173346458703648</v>
      </c>
      <c r="O111" s="223">
        <f t="shared" si="62"/>
        <v>580097.75605245365</v>
      </c>
      <c r="P111" s="229">
        <f t="shared" si="54"/>
        <v>1711041.7805715352</v>
      </c>
      <c r="Q111" s="207">
        <f t="shared" si="63"/>
        <v>263.02346442868526</v>
      </c>
      <c r="R111" s="37">
        <f t="shared" si="64"/>
        <v>753962.68301272125</v>
      </c>
      <c r="S111" s="230">
        <f t="shared" si="55"/>
        <v>115.90007864665445</v>
      </c>
      <c r="T111" s="229">
        <f t="shared" si="65"/>
        <v>2465004.4635842564</v>
      </c>
      <c r="U111" s="261">
        <f t="shared" si="70"/>
        <v>378.92354307533969</v>
      </c>
      <c r="V111" s="259">
        <f t="shared" si="66"/>
        <v>4247450.8576531345</v>
      </c>
      <c r="W111" s="358">
        <f t="shared" si="67"/>
        <v>429709.1862459479</v>
      </c>
      <c r="X111" s="268">
        <f t="shared" si="56"/>
        <v>66.055429006232316</v>
      </c>
      <c r="Y111" s="367">
        <f t="shared" si="68"/>
        <v>1009806.9422984016</v>
      </c>
      <c r="Z111" s="247">
        <f t="shared" si="69"/>
        <v>2894713.6498302044</v>
      </c>
      <c r="AA111" s="252">
        <f t="shared" si="57"/>
        <v>444.97897208157207</v>
      </c>
      <c r="AB111" s="253">
        <f t="shared" si="58"/>
        <v>793.72460922133382</v>
      </c>
      <c r="AC111" s="155"/>
      <c r="AD111" s="311">
        <f>PFI_2020!Q113</f>
        <v>2778579.9022633131</v>
      </c>
      <c r="AE111" s="317">
        <f t="shared" si="71"/>
        <v>116133.74756689137</v>
      </c>
      <c r="AF111" s="337">
        <f t="shared" si="59"/>
        <v>4.1796079886813331E-2</v>
      </c>
      <c r="AG111" s="369"/>
      <c r="AH111" s="121"/>
    </row>
    <row r="112" spans="1:34" ht="14">
      <c r="A112" s="432">
        <v>96</v>
      </c>
      <c r="B112" s="439" t="s">
        <v>98</v>
      </c>
      <c r="C112" s="37">
        <f>Vertetie_ienemumi!I102</f>
        <v>19221982.473342352</v>
      </c>
      <c r="D112" s="95">
        <f>Iedzivotaju_skaits_struktura!C101</f>
        <v>23886</v>
      </c>
      <c r="E112" s="95">
        <f>Iedzivotaju_skaits_struktura!D101</f>
        <v>2176</v>
      </c>
      <c r="F112" s="95">
        <f>Iedzivotaju_skaits_struktura!E101</f>
        <v>2781</v>
      </c>
      <c r="G112" s="95">
        <f>Iedzivotaju_skaits_struktura!F101</f>
        <v>4432</v>
      </c>
      <c r="H112" s="95">
        <f>PFI_2020!H114</f>
        <v>122.734824</v>
      </c>
      <c r="I112" s="179">
        <f t="shared" si="50"/>
        <v>804.73844399825634</v>
      </c>
      <c r="J112" s="435">
        <f t="shared" si="51"/>
        <v>41510.136932480003</v>
      </c>
      <c r="K112" s="140">
        <f t="shared" si="52"/>
        <v>463.06719018076586</v>
      </c>
      <c r="L112" s="143">
        <f t="shared" si="60"/>
        <v>11533189.48400541</v>
      </c>
      <c r="M112" s="123">
        <f t="shared" si="61"/>
        <v>24.694749466290318</v>
      </c>
      <c r="N112" s="162">
        <f t="shared" si="53"/>
        <v>-14.81684967977419</v>
      </c>
      <c r="O112" s="223">
        <f t="shared" si="62"/>
        <v>-615049.45911539916</v>
      </c>
      <c r="P112" s="229">
        <f t="shared" si="54"/>
        <v>10918140.024890011</v>
      </c>
      <c r="Q112" s="207">
        <f t="shared" si="63"/>
        <v>263.02346442868532</v>
      </c>
      <c r="R112" s="37">
        <f t="shared" si="64"/>
        <v>7688792.9893369414</v>
      </c>
      <c r="S112" s="230">
        <f t="shared" si="55"/>
        <v>185.22687607230637</v>
      </c>
      <c r="T112" s="229">
        <f t="shared" si="65"/>
        <v>18606933.014226951</v>
      </c>
      <c r="U112" s="261">
        <f t="shared" si="70"/>
        <v>448.25034050099163</v>
      </c>
      <c r="V112" s="259">
        <f t="shared" si="66"/>
        <v>19908528.154526856</v>
      </c>
      <c r="W112" s="358">
        <f t="shared" si="67"/>
        <v>2014120.4028816351</v>
      </c>
      <c r="X112" s="268">
        <f t="shared" si="56"/>
        <v>48.521169808661057</v>
      </c>
      <c r="Y112" s="367">
        <f t="shared" si="68"/>
        <v>1399070.9437662358</v>
      </c>
      <c r="Z112" s="247">
        <f t="shared" si="69"/>
        <v>20621053.417108584</v>
      </c>
      <c r="AA112" s="252">
        <f t="shared" si="57"/>
        <v>496.77151030965268</v>
      </c>
      <c r="AB112" s="253">
        <f t="shared" si="58"/>
        <v>863.31128766258826</v>
      </c>
      <c r="AC112" s="155"/>
      <c r="AD112" s="311">
        <f>PFI_2020!Q114</f>
        <v>19483596.243659426</v>
      </c>
      <c r="AE112" s="317">
        <f t="shared" si="71"/>
        <v>1137457.1734491587</v>
      </c>
      <c r="AF112" s="337">
        <f t="shared" si="59"/>
        <v>5.8380247631097504E-2</v>
      </c>
      <c r="AG112" s="369"/>
      <c r="AH112" s="121"/>
    </row>
    <row r="113" spans="1:34" ht="14">
      <c r="A113" s="432">
        <v>97</v>
      </c>
      <c r="B113" s="439" t="s">
        <v>99</v>
      </c>
      <c r="C113" s="37">
        <f>Vertetie_ienemumi!I103</f>
        <v>13804209.767627912</v>
      </c>
      <c r="D113" s="95">
        <f>Iedzivotaju_skaits_struktura!C102</f>
        <v>24232</v>
      </c>
      <c r="E113" s="95">
        <f>Iedzivotaju_skaits_struktura!D102</f>
        <v>1707</v>
      </c>
      <c r="F113" s="95">
        <f>Iedzivotaju_skaits_struktura!E102</f>
        <v>2663</v>
      </c>
      <c r="G113" s="95">
        <f>Iedzivotaju_skaits_struktura!F102</f>
        <v>4839</v>
      </c>
      <c r="H113" s="95">
        <f>PFI_2020!H115</f>
        <v>1681.942636</v>
      </c>
      <c r="I113" s="179">
        <f t="shared" si="50"/>
        <v>569.66861041713071</v>
      </c>
      <c r="J113" s="435">
        <f t="shared" si="51"/>
        <v>43045.172806720002</v>
      </c>
      <c r="K113" s="140">
        <f t="shared" si="52"/>
        <v>320.69123823967703</v>
      </c>
      <c r="L113" s="143">
        <f t="shared" si="60"/>
        <v>8282525.860576747</v>
      </c>
      <c r="M113" s="123">
        <f t="shared" si="61"/>
        <v>-117.68120247479851</v>
      </c>
      <c r="N113" s="162">
        <f t="shared" si="53"/>
        <v>70.608721484879098</v>
      </c>
      <c r="O113" s="223">
        <f t="shared" si="62"/>
        <v>3039364.617978184</v>
      </c>
      <c r="P113" s="229">
        <f t="shared" si="54"/>
        <v>11321890.478554931</v>
      </c>
      <c r="Q113" s="207">
        <f t="shared" si="63"/>
        <v>263.02346442868532</v>
      </c>
      <c r="R113" s="37">
        <f t="shared" si="64"/>
        <v>5521683.9070511647</v>
      </c>
      <c r="S113" s="230">
        <f t="shared" si="55"/>
        <v>128.2764952958708</v>
      </c>
      <c r="T113" s="229">
        <f t="shared" si="65"/>
        <v>16843574.385606095</v>
      </c>
      <c r="U113" s="261">
        <f t="shared" si="70"/>
        <v>391.29995972455612</v>
      </c>
      <c r="V113" s="259">
        <f t="shared" si="66"/>
        <v>26773338.669073693</v>
      </c>
      <c r="W113" s="358">
        <f t="shared" si="67"/>
        <v>2708624.5275434693</v>
      </c>
      <c r="X113" s="268">
        <f t="shared" si="56"/>
        <v>62.925163286151616</v>
      </c>
      <c r="Y113" s="367">
        <f t="shared" si="68"/>
        <v>5747989.1455216538</v>
      </c>
      <c r="Z113" s="247">
        <f t="shared" si="69"/>
        <v>19552198.913149565</v>
      </c>
      <c r="AA113" s="252">
        <f t="shared" si="57"/>
        <v>454.22512301070776</v>
      </c>
      <c r="AB113" s="253">
        <f t="shared" si="58"/>
        <v>806.87516148685893</v>
      </c>
      <c r="AC113" s="155"/>
      <c r="AD113" s="311">
        <f>PFI_2020!Q115</f>
        <v>18963608.861955028</v>
      </c>
      <c r="AE113" s="317">
        <f t="shared" si="71"/>
        <v>588590.05119453743</v>
      </c>
      <c r="AF113" s="337">
        <f t="shared" si="59"/>
        <v>3.1037871297555197E-2</v>
      </c>
      <c r="AG113" s="369"/>
      <c r="AH113" s="121"/>
    </row>
    <row r="114" spans="1:34" ht="14">
      <c r="A114" s="432">
        <v>98</v>
      </c>
      <c r="B114" s="439" t="s">
        <v>100</v>
      </c>
      <c r="C114" s="37">
        <f>Vertetie_ienemumi!I104</f>
        <v>6011592.7586553711</v>
      </c>
      <c r="D114" s="95">
        <f>Iedzivotaju_skaits_struktura!C103</f>
        <v>7193</v>
      </c>
      <c r="E114" s="95">
        <f>Iedzivotaju_skaits_struktura!D103</f>
        <v>430</v>
      </c>
      <c r="F114" s="95">
        <f>Iedzivotaju_skaits_struktura!E103</f>
        <v>664</v>
      </c>
      <c r="G114" s="95">
        <f>Iedzivotaju_skaits_struktura!F103</f>
        <v>1634</v>
      </c>
      <c r="H114" s="95">
        <f>PFI_2020!H116</f>
        <v>47.671919000000003</v>
      </c>
      <c r="I114" s="179">
        <f t="shared" si="50"/>
        <v>835.75597923750468</v>
      </c>
      <c r="J114" s="435">
        <f t="shared" si="51"/>
        <v>11645.461316880001</v>
      </c>
      <c r="K114" s="140">
        <f t="shared" si="52"/>
        <v>516.21765725515888</v>
      </c>
      <c r="L114" s="143">
        <f t="shared" si="60"/>
        <v>3606955.6551932227</v>
      </c>
      <c r="M114" s="123">
        <f t="shared" si="61"/>
        <v>77.845216540683339</v>
      </c>
      <c r="N114" s="162">
        <f t="shared" si="53"/>
        <v>-46.707129924410005</v>
      </c>
      <c r="O114" s="223">
        <f t="shared" si="62"/>
        <v>-543926.07475720497</v>
      </c>
      <c r="P114" s="229">
        <f t="shared" si="54"/>
        <v>3063029.5804360178</v>
      </c>
      <c r="Q114" s="207">
        <f t="shared" si="63"/>
        <v>263.02346442868532</v>
      </c>
      <c r="R114" s="37">
        <f t="shared" si="64"/>
        <v>2404637.1034621485</v>
      </c>
      <c r="S114" s="230">
        <f t="shared" si="55"/>
        <v>206.48706290206354</v>
      </c>
      <c r="T114" s="229">
        <f t="shared" si="65"/>
        <v>5467666.6838981658</v>
      </c>
      <c r="U114" s="261">
        <f t="shared" si="70"/>
        <v>469.51052733074886</v>
      </c>
      <c r="V114" s="259">
        <f t="shared" si="66"/>
        <v>4966276.2993975626</v>
      </c>
      <c r="W114" s="358">
        <f t="shared" si="67"/>
        <v>502431.83942704968</v>
      </c>
      <c r="X114" s="268">
        <f t="shared" si="56"/>
        <v>43.144004840647995</v>
      </c>
      <c r="Y114" s="367">
        <f t="shared" si="68"/>
        <v>-41494.235330155294</v>
      </c>
      <c r="Z114" s="247">
        <f t="shared" si="69"/>
        <v>5970098.5233252151</v>
      </c>
      <c r="AA114" s="252">
        <f t="shared" si="57"/>
        <v>512.6545321713968</v>
      </c>
      <c r="AB114" s="253">
        <f t="shared" si="58"/>
        <v>829.9872825420847</v>
      </c>
      <c r="AC114" s="155"/>
      <c r="AD114" s="311">
        <f>PFI_2020!Q116</f>
        <v>5341438.0773525555</v>
      </c>
      <c r="AE114" s="317">
        <f t="shared" si="71"/>
        <v>628660.44597265963</v>
      </c>
      <c r="AF114" s="337">
        <f t="shared" si="59"/>
        <v>0.11769497967937692</v>
      </c>
      <c r="AG114" s="369"/>
      <c r="AH114" s="121"/>
    </row>
    <row r="115" spans="1:34" ht="14">
      <c r="A115" s="432">
        <v>99</v>
      </c>
      <c r="B115" s="439" t="s">
        <v>101</v>
      </c>
      <c r="C115" s="37">
        <f>Vertetie_ienemumi!I105</f>
        <v>1715262.7362729076</v>
      </c>
      <c r="D115" s="95">
        <f>Iedzivotaju_skaits_struktura!C104</f>
        <v>2305</v>
      </c>
      <c r="E115" s="95">
        <f>Iedzivotaju_skaits_struktura!D104</f>
        <v>156</v>
      </c>
      <c r="F115" s="95">
        <f>Iedzivotaju_skaits_struktura!E104</f>
        <v>261</v>
      </c>
      <c r="G115" s="95">
        <f>Iedzivotaju_skaits_struktura!F104</f>
        <v>460</v>
      </c>
      <c r="H115" s="95">
        <f>PFI_2020!H117</f>
        <v>229.93967900000001</v>
      </c>
      <c r="I115" s="179">
        <f t="shared" si="50"/>
        <v>744.14869252620724</v>
      </c>
      <c r="J115" s="435">
        <f t="shared" si="51"/>
        <v>4210.8083120800002</v>
      </c>
      <c r="K115" s="140">
        <f t="shared" si="52"/>
        <v>407.34761811696541</v>
      </c>
      <c r="L115" s="143">
        <f t="shared" si="60"/>
        <v>1029157.6417637445</v>
      </c>
      <c r="M115" s="123">
        <f t="shared" si="61"/>
        <v>-31.024822597510138</v>
      </c>
      <c r="N115" s="162">
        <f t="shared" si="53"/>
        <v>18.614893558506083</v>
      </c>
      <c r="O115" s="223">
        <f t="shared" si="62"/>
        <v>78383.748524641866</v>
      </c>
      <c r="P115" s="229">
        <f t="shared" si="54"/>
        <v>1107541.3902883865</v>
      </c>
      <c r="Q115" s="207">
        <f t="shared" si="63"/>
        <v>263.02346442868532</v>
      </c>
      <c r="R115" s="37">
        <f t="shared" si="64"/>
        <v>686105.09450916306</v>
      </c>
      <c r="S115" s="230">
        <f t="shared" si="55"/>
        <v>162.93904724678617</v>
      </c>
      <c r="T115" s="229">
        <f t="shared" si="65"/>
        <v>1793646.4847975494</v>
      </c>
      <c r="U115" s="261">
        <f t="shared" si="70"/>
        <v>425.96251167547149</v>
      </c>
      <c r="V115" s="259">
        <f t="shared" si="66"/>
        <v>2254155.1356984982</v>
      </c>
      <c r="W115" s="358">
        <f t="shared" si="67"/>
        <v>228050.00022256374</v>
      </c>
      <c r="X115" s="268">
        <f t="shared" si="56"/>
        <v>54.158247851922418</v>
      </c>
      <c r="Y115" s="367">
        <f t="shared" si="68"/>
        <v>306433.74874720559</v>
      </c>
      <c r="Z115" s="247">
        <f t="shared" si="69"/>
        <v>2021696.4850201132</v>
      </c>
      <c r="AA115" s="252">
        <f t="shared" si="57"/>
        <v>480.12075952739389</v>
      </c>
      <c r="AB115" s="253">
        <f t="shared" si="58"/>
        <v>877.09175055102526</v>
      </c>
      <c r="AC115" s="155"/>
      <c r="AD115" s="311">
        <f>PFI_2020!Q117</f>
        <v>1968934.5884482106</v>
      </c>
      <c r="AE115" s="317">
        <f t="shared" si="71"/>
        <v>52761.896571902558</v>
      </c>
      <c r="AF115" s="337">
        <f t="shared" si="59"/>
        <v>2.6797181014269311E-2</v>
      </c>
      <c r="AG115" s="369"/>
      <c r="AH115" s="121"/>
    </row>
    <row r="116" spans="1:34" ht="14">
      <c r="A116" s="432">
        <v>100</v>
      </c>
      <c r="B116" s="439" t="s">
        <v>102</v>
      </c>
      <c r="C116" s="37">
        <f>Vertetie_ienemumi!I106</f>
        <v>15627045.31689509</v>
      </c>
      <c r="D116" s="95">
        <f>Iedzivotaju_skaits_struktura!C105</f>
        <v>18823</v>
      </c>
      <c r="E116" s="95">
        <f>Iedzivotaju_skaits_struktura!D105</f>
        <v>1831</v>
      </c>
      <c r="F116" s="95">
        <f>Iedzivotaju_skaits_struktura!E105</f>
        <v>2406</v>
      </c>
      <c r="G116" s="95">
        <f>Iedzivotaju_skaits_struktura!F105</f>
        <v>3298</v>
      </c>
      <c r="H116" s="95">
        <f>PFI_2020!H118</f>
        <v>360.84912100000003</v>
      </c>
      <c r="I116" s="179">
        <f t="shared" si="50"/>
        <v>830.21013212001753</v>
      </c>
      <c r="J116" s="435">
        <f t="shared" si="51"/>
        <v>33940.110663919993</v>
      </c>
      <c r="K116" s="140">
        <f t="shared" si="52"/>
        <v>460.43000482928323</v>
      </c>
      <c r="L116" s="143">
        <f t="shared" si="60"/>
        <v>9376227.1901370529</v>
      </c>
      <c r="M116" s="123">
        <f t="shared" si="61"/>
        <v>22.05756411480769</v>
      </c>
      <c r="N116" s="162">
        <f t="shared" si="53"/>
        <v>-13.234538468884613</v>
      </c>
      <c r="O116" s="223">
        <f t="shared" si="62"/>
        <v>-449181.70021985006</v>
      </c>
      <c r="P116" s="229">
        <f t="shared" si="54"/>
        <v>8927045.4899172038</v>
      </c>
      <c r="Q116" s="207">
        <f t="shared" si="63"/>
        <v>263.02346442868532</v>
      </c>
      <c r="R116" s="37">
        <f t="shared" si="64"/>
        <v>6250818.1267580362</v>
      </c>
      <c r="S116" s="230">
        <f t="shared" si="55"/>
        <v>184.17200193171331</v>
      </c>
      <c r="T116" s="229">
        <f t="shared" si="65"/>
        <v>15177863.616675239</v>
      </c>
      <c r="U116" s="261">
        <f t="shared" si="70"/>
        <v>447.1954663603986</v>
      </c>
      <c r="V116" s="259">
        <f t="shared" si="66"/>
        <v>16367401.321665587</v>
      </c>
      <c r="W116" s="358">
        <f t="shared" si="67"/>
        <v>1655869.1174074875</v>
      </c>
      <c r="X116" s="268">
        <f t="shared" si="56"/>
        <v>48.787970487313636</v>
      </c>
      <c r="Y116" s="367">
        <f t="shared" si="68"/>
        <v>1206687.4171876374</v>
      </c>
      <c r="Z116" s="247">
        <f t="shared" si="69"/>
        <v>16833732.734082725</v>
      </c>
      <c r="AA116" s="252">
        <f t="shared" si="57"/>
        <v>495.9834368477122</v>
      </c>
      <c r="AB116" s="253">
        <f t="shared" si="58"/>
        <v>894.31720416951202</v>
      </c>
      <c r="AC116" s="155"/>
      <c r="AD116" s="311">
        <f>PFI_2020!Q118</f>
        <v>15566399.555054938</v>
      </c>
      <c r="AE116" s="317">
        <f t="shared" si="71"/>
        <v>1267333.1790277865</v>
      </c>
      <c r="AF116" s="337">
        <f t="shared" si="59"/>
        <v>8.1414663329532733E-2</v>
      </c>
      <c r="AG116" s="369"/>
      <c r="AH116" s="121"/>
    </row>
    <row r="117" spans="1:34" ht="14">
      <c r="A117" s="432">
        <v>101</v>
      </c>
      <c r="B117" s="439" t="s">
        <v>103</v>
      </c>
      <c r="C117" s="37">
        <f>Vertetie_ienemumi!I107</f>
        <v>2097009.2321464899</v>
      </c>
      <c r="D117" s="95">
        <f>Iedzivotaju_skaits_struktura!C106</f>
        <v>3522</v>
      </c>
      <c r="E117" s="95">
        <f>Iedzivotaju_skaits_struktura!D106</f>
        <v>242</v>
      </c>
      <c r="F117" s="95">
        <f>Iedzivotaju_skaits_struktura!E106</f>
        <v>353</v>
      </c>
      <c r="G117" s="95">
        <f>Iedzivotaju_skaits_struktura!F106</f>
        <v>838</v>
      </c>
      <c r="H117" s="95">
        <f>PFI_2020!H119</f>
        <v>105.383465</v>
      </c>
      <c r="I117" s="179">
        <f t="shared" si="50"/>
        <v>595.40296199502836</v>
      </c>
      <c r="J117" s="435">
        <f t="shared" si="51"/>
        <v>6019.3628667999992</v>
      </c>
      <c r="K117" s="140">
        <f t="shared" si="52"/>
        <v>348.37727489608835</v>
      </c>
      <c r="L117" s="143">
        <f t="shared" si="60"/>
        <v>1258205.5392878938</v>
      </c>
      <c r="M117" s="123">
        <f t="shared" si="61"/>
        <v>-89.995165818387193</v>
      </c>
      <c r="N117" s="162">
        <f t="shared" si="53"/>
        <v>53.997099491032316</v>
      </c>
      <c r="O117" s="223">
        <f t="shared" si="62"/>
        <v>325028.13559122506</v>
      </c>
      <c r="P117" s="229">
        <f t="shared" si="54"/>
        <v>1583233.6748791188</v>
      </c>
      <c r="Q117" s="207">
        <f t="shared" si="63"/>
        <v>263.02346442868532</v>
      </c>
      <c r="R117" s="37">
        <f t="shared" si="64"/>
        <v>838803.69285859598</v>
      </c>
      <c r="S117" s="230">
        <f t="shared" si="55"/>
        <v>139.35090995843535</v>
      </c>
      <c r="T117" s="229">
        <f t="shared" si="65"/>
        <v>2422037.3677377147</v>
      </c>
      <c r="U117" s="261">
        <f t="shared" si="70"/>
        <v>402.37437438712067</v>
      </c>
      <c r="V117" s="259">
        <f t="shared" si="66"/>
        <v>3577285.2905491823</v>
      </c>
      <c r="W117" s="358">
        <f t="shared" si="67"/>
        <v>361909.39052343526</v>
      </c>
      <c r="X117" s="268">
        <f t="shared" si="56"/>
        <v>60.124202267246389</v>
      </c>
      <c r="Y117" s="367">
        <f t="shared" si="68"/>
        <v>686937.52611466032</v>
      </c>
      <c r="Z117" s="247">
        <f t="shared" si="69"/>
        <v>2783946.7582611497</v>
      </c>
      <c r="AA117" s="252">
        <f t="shared" si="57"/>
        <v>462.49857665436701</v>
      </c>
      <c r="AB117" s="253">
        <f t="shared" si="58"/>
        <v>790.44484902360864</v>
      </c>
      <c r="AC117" s="155"/>
      <c r="AD117" s="311">
        <f>PFI_2020!Q119</f>
        <v>2729125.8272732375</v>
      </c>
      <c r="AE117" s="317">
        <f t="shared" si="71"/>
        <v>54820.93098791223</v>
      </c>
      <c r="AF117" s="337">
        <f t="shared" si="59"/>
        <v>2.0087359270893668E-2</v>
      </c>
      <c r="AG117" s="369"/>
      <c r="AH117" s="121"/>
    </row>
    <row r="118" spans="1:34" ht="14">
      <c r="A118" s="432">
        <v>102</v>
      </c>
      <c r="B118" s="439" t="s">
        <v>104</v>
      </c>
      <c r="C118" s="37">
        <f>Vertetie_ienemumi!I108</f>
        <v>2122067.8706427673</v>
      </c>
      <c r="D118" s="95">
        <f>Iedzivotaju_skaits_struktura!C107</f>
        <v>5003</v>
      </c>
      <c r="E118" s="95">
        <f>Iedzivotaju_skaits_struktura!D107</f>
        <v>281</v>
      </c>
      <c r="F118" s="95">
        <f>Iedzivotaju_skaits_struktura!E107</f>
        <v>534</v>
      </c>
      <c r="G118" s="95">
        <f>Iedzivotaju_skaits_struktura!F107</f>
        <v>1170</v>
      </c>
      <c r="H118" s="95">
        <f>PFI_2020!H120</f>
        <v>556.61653000000001</v>
      </c>
      <c r="I118" s="179">
        <f t="shared" si="50"/>
        <v>424.15907868134462</v>
      </c>
      <c r="J118" s="435">
        <f t="shared" si="51"/>
        <v>9113.2371256000006</v>
      </c>
      <c r="K118" s="140">
        <f t="shared" si="52"/>
        <v>232.85555301547734</v>
      </c>
      <c r="L118" s="143">
        <f t="shared" si="60"/>
        <v>1273240.7223856603</v>
      </c>
      <c r="M118" s="123">
        <f t="shared" si="61"/>
        <v>-205.5168876989982</v>
      </c>
      <c r="N118" s="162">
        <f t="shared" si="53"/>
        <v>123.31013261939891</v>
      </c>
      <c r="O118" s="223">
        <f t="shared" si="62"/>
        <v>1123754.4785497659</v>
      </c>
      <c r="P118" s="229">
        <f t="shared" si="54"/>
        <v>2396995.2009354262</v>
      </c>
      <c r="Q118" s="207">
        <f t="shared" si="63"/>
        <v>263.02346442868532</v>
      </c>
      <c r="R118" s="37">
        <f t="shared" si="64"/>
        <v>848827.14825710701</v>
      </c>
      <c r="S118" s="230">
        <f t="shared" si="55"/>
        <v>93.142221206190953</v>
      </c>
      <c r="T118" s="229">
        <f t="shared" si="65"/>
        <v>3245822.3491925332</v>
      </c>
      <c r="U118" s="261">
        <f t="shared" si="70"/>
        <v>356.16568563487624</v>
      </c>
      <c r="V118" s="259">
        <f t="shared" si="66"/>
        <v>6468740.2680447632</v>
      </c>
      <c r="W118" s="358">
        <f t="shared" si="67"/>
        <v>654434.20295479975</v>
      </c>
      <c r="X118" s="268">
        <f t="shared" si="56"/>
        <v>71.811387538290674</v>
      </c>
      <c r="Y118" s="367">
        <f t="shared" si="68"/>
        <v>1778188.6815045658</v>
      </c>
      <c r="Z118" s="247">
        <f t="shared" si="69"/>
        <v>3900256.552147333</v>
      </c>
      <c r="AA118" s="252">
        <f t="shared" si="57"/>
        <v>427.97707317316696</v>
      </c>
      <c r="AB118" s="253">
        <f t="shared" si="58"/>
        <v>779.58356029329059</v>
      </c>
      <c r="AC118" s="155"/>
      <c r="AD118" s="311">
        <f>PFI_2020!Q120</f>
        <v>3701946.3745473344</v>
      </c>
      <c r="AE118" s="317">
        <f t="shared" si="71"/>
        <v>198310.17759999866</v>
      </c>
      <c r="AF118" s="337">
        <f t="shared" si="59"/>
        <v>5.3569165389179219E-2</v>
      </c>
      <c r="AG118" s="369"/>
      <c r="AH118" s="121"/>
    </row>
    <row r="119" spans="1:34" ht="14">
      <c r="A119" s="432">
        <v>103</v>
      </c>
      <c r="B119" s="439" t="s">
        <v>105</v>
      </c>
      <c r="C119" s="37">
        <f>Vertetie_ienemumi!I109</f>
        <v>7801553.8233663663</v>
      </c>
      <c r="D119" s="95">
        <f>Iedzivotaju_skaits_struktura!C108</f>
        <v>12727</v>
      </c>
      <c r="E119" s="95">
        <f>Iedzivotaju_skaits_struktura!D108</f>
        <v>986</v>
      </c>
      <c r="F119" s="95">
        <f>Iedzivotaju_skaits_struktura!E108</f>
        <v>1466</v>
      </c>
      <c r="G119" s="95">
        <f>Iedzivotaju_skaits_struktura!F108</f>
        <v>2521</v>
      </c>
      <c r="H119" s="95">
        <f>PFI_2020!H121</f>
        <v>946.83319200000005</v>
      </c>
      <c r="I119" s="179">
        <f t="shared" si="50"/>
        <v>612.99236452945445</v>
      </c>
      <c r="J119" s="435">
        <f t="shared" si="51"/>
        <v>23118.126451840002</v>
      </c>
      <c r="K119" s="140">
        <f t="shared" si="52"/>
        <v>337.46479584401749</v>
      </c>
      <c r="L119" s="143">
        <f t="shared" si="60"/>
        <v>4680932.2940198192</v>
      </c>
      <c r="M119" s="123">
        <f t="shared" si="61"/>
        <v>-100.90764487045806</v>
      </c>
      <c r="N119" s="162">
        <f t="shared" si="53"/>
        <v>60.544586922274831</v>
      </c>
      <c r="O119" s="223">
        <f t="shared" si="62"/>
        <v>1399677.416443568</v>
      </c>
      <c r="P119" s="229">
        <f t="shared" si="54"/>
        <v>6080609.710463387</v>
      </c>
      <c r="Q119" s="207">
        <f t="shared" si="63"/>
        <v>263.02346442868526</v>
      </c>
      <c r="R119" s="37">
        <f t="shared" si="64"/>
        <v>3120621.5293465466</v>
      </c>
      <c r="S119" s="230">
        <f t="shared" si="55"/>
        <v>134.98591833760699</v>
      </c>
      <c r="T119" s="229">
        <f t="shared" si="65"/>
        <v>9201231.239809934</v>
      </c>
      <c r="U119" s="261">
        <f t="shared" si="70"/>
        <v>398.00938276629228</v>
      </c>
      <c r="V119" s="259">
        <f t="shared" si="66"/>
        <v>13991293.892159181</v>
      </c>
      <c r="W119" s="358">
        <f t="shared" si="67"/>
        <v>1415481.3591532796</v>
      </c>
      <c r="X119" s="268">
        <f t="shared" si="56"/>
        <v>61.228203855620812</v>
      </c>
      <c r="Y119" s="367">
        <f t="shared" si="68"/>
        <v>2815158.7755968478</v>
      </c>
      <c r="Z119" s="247">
        <f t="shared" si="69"/>
        <v>10616712.598963214</v>
      </c>
      <c r="AA119" s="252">
        <f t="shared" si="57"/>
        <v>459.23758662191312</v>
      </c>
      <c r="AB119" s="253">
        <f t="shared" si="58"/>
        <v>834.18815109320451</v>
      </c>
      <c r="AC119" s="155"/>
      <c r="AD119" s="311">
        <f>PFI_2020!Q121</f>
        <v>9997428.2856364828</v>
      </c>
      <c r="AE119" s="317">
        <f t="shared" si="71"/>
        <v>619284.31332673132</v>
      </c>
      <c r="AF119" s="337">
        <f t="shared" si="59"/>
        <v>6.194436165313344E-2</v>
      </c>
      <c r="AG119" s="369"/>
      <c r="AH119" s="121"/>
    </row>
    <row r="120" spans="1:34" ht="14">
      <c r="A120" s="432">
        <v>104</v>
      </c>
      <c r="B120" s="439" t="s">
        <v>106</v>
      </c>
      <c r="C120" s="37">
        <f>Vertetie_ienemumi!I110</f>
        <v>11683001.467760844</v>
      </c>
      <c r="D120" s="95">
        <f>Iedzivotaju_skaits_struktura!C109</f>
        <v>11313</v>
      </c>
      <c r="E120" s="95">
        <f>Iedzivotaju_skaits_struktura!D109</f>
        <v>1171</v>
      </c>
      <c r="F120" s="95">
        <f>Iedzivotaju_skaits_struktura!E109</f>
        <v>1577</v>
      </c>
      <c r="G120" s="95">
        <f>Iedzivotaju_skaits_struktura!F109</f>
        <v>1693</v>
      </c>
      <c r="H120" s="95">
        <f>PFI_2020!H122</f>
        <v>53.418101</v>
      </c>
      <c r="I120" s="179">
        <f t="shared" si="50"/>
        <v>1032.7058665040965</v>
      </c>
      <c r="J120" s="435">
        <f t="shared" si="51"/>
        <v>20528.17551352</v>
      </c>
      <c r="K120" s="140">
        <f t="shared" si="52"/>
        <v>569.12030297414094</v>
      </c>
      <c r="L120" s="143">
        <f t="shared" si="60"/>
        <v>7009800.8806565059</v>
      </c>
      <c r="M120" s="123">
        <f t="shared" si="61"/>
        <v>130.7478622596654</v>
      </c>
      <c r="N120" s="162">
        <f t="shared" si="53"/>
        <v>-78.448717355799232</v>
      </c>
      <c r="O120" s="223">
        <f t="shared" si="62"/>
        <v>-1610409.0386903693</v>
      </c>
      <c r="P120" s="229">
        <f t="shared" si="54"/>
        <v>5399391.8419661364</v>
      </c>
      <c r="Q120" s="207">
        <f t="shared" si="63"/>
        <v>263.02346442868532</v>
      </c>
      <c r="R120" s="37">
        <f t="shared" si="64"/>
        <v>4673200.5871043382</v>
      </c>
      <c r="S120" s="230">
        <f t="shared" si="55"/>
        <v>227.64812118965642</v>
      </c>
      <c r="T120" s="229">
        <f t="shared" si="65"/>
        <v>10072592.429070475</v>
      </c>
      <c r="U120" s="261">
        <f t="shared" si="70"/>
        <v>490.67158561834174</v>
      </c>
      <c r="V120" s="259">
        <f t="shared" si="66"/>
        <v>7668367.8473816989</v>
      </c>
      <c r="W120" s="358">
        <f t="shared" si="67"/>
        <v>775798.99520101259</v>
      </c>
      <c r="X120" s="268">
        <f t="shared" si="56"/>
        <v>37.791911643100768</v>
      </c>
      <c r="Y120" s="367">
        <f t="shared" si="68"/>
        <v>-834610.04348935676</v>
      </c>
      <c r="Z120" s="247">
        <f t="shared" si="69"/>
        <v>10848391.424271487</v>
      </c>
      <c r="AA120" s="252">
        <f t="shared" si="57"/>
        <v>528.46349726144251</v>
      </c>
      <c r="AB120" s="253">
        <f t="shared" si="58"/>
        <v>958.93144384968502</v>
      </c>
      <c r="AC120" s="155"/>
      <c r="AD120" s="311">
        <f>PFI_2020!Q122</f>
        <v>9927679.4119550586</v>
      </c>
      <c r="AE120" s="317">
        <f t="shared" si="71"/>
        <v>920712.01231642812</v>
      </c>
      <c r="AF120" s="337">
        <f t="shared" si="59"/>
        <v>9.2741916223411991E-2</v>
      </c>
      <c r="AG120" s="369"/>
      <c r="AH120" s="121"/>
    </row>
    <row r="121" spans="1:34" ht="14">
      <c r="A121" s="432">
        <v>105</v>
      </c>
      <c r="B121" s="439" t="s">
        <v>107</v>
      </c>
      <c r="C121" s="37">
        <f>Vertetie_ienemumi!I111</f>
        <v>1549529.351842249</v>
      </c>
      <c r="D121" s="95">
        <f>Iedzivotaju_skaits_struktura!C110</f>
        <v>3308</v>
      </c>
      <c r="E121" s="95">
        <f>Iedzivotaju_skaits_struktura!D110</f>
        <v>141</v>
      </c>
      <c r="F121" s="95">
        <f>Iedzivotaju_skaits_struktura!E110</f>
        <v>328</v>
      </c>
      <c r="G121" s="95">
        <f>Iedzivotaju_skaits_struktura!F110</f>
        <v>885</v>
      </c>
      <c r="H121" s="95">
        <f>PFI_2020!H123</f>
        <v>375.307141</v>
      </c>
      <c r="I121" s="179">
        <f t="shared" si="50"/>
        <v>468.41878834408982</v>
      </c>
      <c r="J121" s="435">
        <f t="shared" si="51"/>
        <v>5932.5868543199995</v>
      </c>
      <c r="K121" s="140">
        <f t="shared" si="52"/>
        <v>261.18949286244509</v>
      </c>
      <c r="L121" s="143">
        <f t="shared" si="60"/>
        <v>929717.61110534938</v>
      </c>
      <c r="M121" s="123">
        <f t="shared" si="61"/>
        <v>-177.18294785203045</v>
      </c>
      <c r="N121" s="162">
        <f t="shared" si="53"/>
        <v>106.30976871121827</v>
      </c>
      <c r="O121" s="223">
        <f t="shared" si="62"/>
        <v>630691.93634197314</v>
      </c>
      <c r="P121" s="229">
        <f t="shared" si="54"/>
        <v>1560409.5474473224</v>
      </c>
      <c r="Q121" s="207">
        <f t="shared" si="63"/>
        <v>263.02346442868532</v>
      </c>
      <c r="R121" s="37">
        <f t="shared" si="64"/>
        <v>619811.74073689966</v>
      </c>
      <c r="S121" s="230">
        <f t="shared" si="55"/>
        <v>104.47579714497805</v>
      </c>
      <c r="T121" s="229">
        <f t="shared" si="65"/>
        <v>2180221.2881842218</v>
      </c>
      <c r="U121" s="261">
        <f t="shared" si="70"/>
        <v>367.49926157366332</v>
      </c>
      <c r="V121" s="259">
        <f t="shared" si="66"/>
        <v>4042963.7139197597</v>
      </c>
      <c r="W121" s="358">
        <f t="shared" si="67"/>
        <v>409021.482708872</v>
      </c>
      <c r="X121" s="268">
        <f t="shared" si="56"/>
        <v>68.944878979905738</v>
      </c>
      <c r="Y121" s="367">
        <f t="shared" si="68"/>
        <v>1039713.4190508451</v>
      </c>
      <c r="Z121" s="247">
        <f t="shared" si="69"/>
        <v>2589242.7708930937</v>
      </c>
      <c r="AA121" s="252">
        <f t="shared" si="57"/>
        <v>436.44414055356901</v>
      </c>
      <c r="AB121" s="253">
        <f t="shared" si="58"/>
        <v>782.72151478025808</v>
      </c>
      <c r="AC121" s="155"/>
      <c r="AD121" s="311">
        <f>PFI_2020!Q123</f>
        <v>2454425.4424949698</v>
      </c>
      <c r="AE121" s="317">
        <f t="shared" si="71"/>
        <v>134817.32839812385</v>
      </c>
      <c r="AF121" s="337">
        <f t="shared" si="59"/>
        <v>5.4928263887730644E-2</v>
      </c>
      <c r="AG121" s="369"/>
      <c r="AH121" s="121"/>
    </row>
    <row r="122" spans="1:34" ht="14">
      <c r="A122" s="432">
        <v>106</v>
      </c>
      <c r="B122" s="439" t="s">
        <v>108</v>
      </c>
      <c r="C122" s="37">
        <f>Vertetie_ienemumi!I112</f>
        <v>15724635.692850204</v>
      </c>
      <c r="D122" s="95">
        <f>Iedzivotaju_skaits_struktura!C111</f>
        <v>30321</v>
      </c>
      <c r="E122" s="95">
        <f>Iedzivotaju_skaits_struktura!D111</f>
        <v>2121</v>
      </c>
      <c r="F122" s="95">
        <f>Iedzivotaju_skaits_struktura!E111</f>
        <v>3344</v>
      </c>
      <c r="G122" s="95">
        <f>Iedzivotaju_skaits_struktura!F111</f>
        <v>6347</v>
      </c>
      <c r="H122" s="95">
        <f>PFI_2020!H124</f>
        <v>1762.793782</v>
      </c>
      <c r="I122" s="179">
        <f t="shared" si="50"/>
        <v>518.6054448352694</v>
      </c>
      <c r="J122" s="435">
        <f t="shared" si="51"/>
        <v>53561.806548640001</v>
      </c>
      <c r="K122" s="140">
        <f t="shared" si="52"/>
        <v>293.57926302523998</v>
      </c>
      <c r="L122" s="143">
        <f t="shared" ref="L122:L135" si="72">C122*$L$14</f>
        <v>9434781.4157101214</v>
      </c>
      <c r="M122" s="123">
        <f t="shared" ref="M122:M135" si="73">K122-$K$15</f>
        <v>-144.79317768923556</v>
      </c>
      <c r="N122" s="162">
        <f t="shared" si="53"/>
        <v>86.875906613541332</v>
      </c>
      <c r="O122" s="223">
        <f t="shared" ref="O122:O135" si="74">N122*J122</f>
        <v>4653230.503772215</v>
      </c>
      <c r="P122" s="229">
        <f t="shared" si="54"/>
        <v>14088011.919482335</v>
      </c>
      <c r="Q122" s="207">
        <f t="shared" ref="Q122:Q135" si="75">P122/J122</f>
        <v>263.02346442868526</v>
      </c>
      <c r="R122" s="37">
        <f t="shared" ref="R122:R135" si="76">C122*$R$14</f>
        <v>6289854.2771400819</v>
      </c>
      <c r="S122" s="230">
        <f t="shared" si="55"/>
        <v>117.431705210096</v>
      </c>
      <c r="T122" s="229">
        <f t="shared" ref="T122:T135" si="77">R122+P122</f>
        <v>20377866.196622416</v>
      </c>
      <c r="U122" s="261">
        <f t="shared" si="70"/>
        <v>380.45516963878123</v>
      </c>
      <c r="V122" s="259">
        <f t="shared" ref="V122:V135" si="78">($K$7-K122)*J122</f>
        <v>34766665.836908765</v>
      </c>
      <c r="W122" s="358">
        <f t="shared" ref="W122:W135" si="79">V122*$W$14</f>
        <v>3517299.2427550983</v>
      </c>
      <c r="X122" s="268">
        <f t="shared" si="56"/>
        <v>65.668047241106478</v>
      </c>
      <c r="Y122" s="367">
        <f t="shared" ref="Y122:Y135" si="80">O122+W122</f>
        <v>8170529.7465273133</v>
      </c>
      <c r="Z122" s="247">
        <f t="shared" ref="Z122:Z135" si="81">T122+W122</f>
        <v>23895165.439377517</v>
      </c>
      <c r="AA122" s="252">
        <f t="shared" si="57"/>
        <v>446.12321687988776</v>
      </c>
      <c r="AB122" s="253">
        <f t="shared" si="58"/>
        <v>788.07313213210375</v>
      </c>
      <c r="AC122" s="155"/>
      <c r="AD122" s="311">
        <f>PFI_2020!Q124</f>
        <v>22548795.296347886</v>
      </c>
      <c r="AE122" s="317">
        <f t="shared" si="71"/>
        <v>1346370.1430296302</v>
      </c>
      <c r="AF122" s="337">
        <f t="shared" si="59"/>
        <v>5.9709182922410786E-2</v>
      </c>
      <c r="AG122" s="369"/>
      <c r="AH122" s="121"/>
    </row>
    <row r="123" spans="1:34" ht="14">
      <c r="A123" s="432">
        <v>107</v>
      </c>
      <c r="B123" s="439" t="s">
        <v>109</v>
      </c>
      <c r="C123" s="37">
        <f>Vertetie_ienemumi!I113</f>
        <v>2315910.3508052025</v>
      </c>
      <c r="D123" s="95">
        <f>Iedzivotaju_skaits_struktura!C112</f>
        <v>3429</v>
      </c>
      <c r="E123" s="95">
        <f>Iedzivotaju_skaits_struktura!D112</f>
        <v>225</v>
      </c>
      <c r="F123" s="95">
        <f>Iedzivotaju_skaits_struktura!E112</f>
        <v>327</v>
      </c>
      <c r="G123" s="95">
        <f>Iedzivotaju_skaits_struktura!F112</f>
        <v>713</v>
      </c>
      <c r="H123" s="95">
        <f>PFI_2020!H125</f>
        <v>223.621318</v>
      </c>
      <c r="I123" s="179">
        <f t="shared" si="50"/>
        <v>675.38942863960415</v>
      </c>
      <c r="J123" s="435">
        <f t="shared" si="51"/>
        <v>5889.0444033600006</v>
      </c>
      <c r="K123" s="140">
        <f t="shared" si="52"/>
        <v>393.25741023176141</v>
      </c>
      <c r="L123" s="143">
        <f t="shared" si="72"/>
        <v>1389546.2104831215</v>
      </c>
      <c r="M123" s="123">
        <f t="shared" si="73"/>
        <v>-45.115030482714133</v>
      </c>
      <c r="N123" s="162">
        <f t="shared" si="53"/>
        <v>27.069018289628477</v>
      </c>
      <c r="O123" s="223">
        <f t="shared" si="74"/>
        <v>159410.65066298607</v>
      </c>
      <c r="P123" s="229">
        <f t="shared" si="54"/>
        <v>1548956.8611461075</v>
      </c>
      <c r="Q123" s="207">
        <f t="shared" si="75"/>
        <v>263.02346442868532</v>
      </c>
      <c r="R123" s="37">
        <f t="shared" si="76"/>
        <v>926364.14032208105</v>
      </c>
      <c r="S123" s="230">
        <f t="shared" si="55"/>
        <v>157.30296409270457</v>
      </c>
      <c r="T123" s="229">
        <f t="shared" si="77"/>
        <v>2475321.0014681886</v>
      </c>
      <c r="U123" s="261">
        <f t="shared" si="70"/>
        <v>420.32642852138991</v>
      </c>
      <c r="V123" s="259">
        <f t="shared" si="78"/>
        <v>3235536.3955282499</v>
      </c>
      <c r="W123" s="358">
        <f t="shared" si="79"/>
        <v>327335.09066654701</v>
      </c>
      <c r="X123" s="268">
        <f t="shared" si="56"/>
        <v>55.583736213601249</v>
      </c>
      <c r="Y123" s="367">
        <f t="shared" si="80"/>
        <v>486745.74132953305</v>
      </c>
      <c r="Z123" s="247">
        <f t="shared" si="81"/>
        <v>2802656.0921347355</v>
      </c>
      <c r="AA123" s="252">
        <f t="shared" si="57"/>
        <v>475.91016473499116</v>
      </c>
      <c r="AB123" s="253">
        <f t="shared" si="58"/>
        <v>817.33919280686371</v>
      </c>
      <c r="AC123" s="155"/>
      <c r="AD123" s="311">
        <f>PFI_2020!Q125</f>
        <v>2719092.8482077089</v>
      </c>
      <c r="AE123" s="317">
        <f t="shared" si="71"/>
        <v>83563.243927026633</v>
      </c>
      <c r="AF123" s="337">
        <f t="shared" si="59"/>
        <v>3.073203034685168E-2</v>
      </c>
      <c r="AG123" s="369"/>
      <c r="AH123" s="121"/>
    </row>
    <row r="124" spans="1:34" ht="14">
      <c r="A124" s="432">
        <v>108</v>
      </c>
      <c r="B124" s="439" t="s">
        <v>110</v>
      </c>
      <c r="C124" s="37">
        <f>Vertetie_ienemumi!I114</f>
        <v>18042512.879590124</v>
      </c>
      <c r="D124" s="95">
        <f>Iedzivotaju_skaits_struktura!C113</f>
        <v>30231</v>
      </c>
      <c r="E124" s="95">
        <f>Iedzivotaju_skaits_struktura!D113</f>
        <v>2415</v>
      </c>
      <c r="F124" s="95">
        <f>Iedzivotaju_skaits_struktura!E113</f>
        <v>3617</v>
      </c>
      <c r="G124" s="95">
        <f>Iedzivotaju_skaits_struktura!F113</f>
        <v>5930</v>
      </c>
      <c r="H124" s="95">
        <f>PFI_2020!H126</f>
        <v>1194.359336</v>
      </c>
      <c r="I124" s="179">
        <f t="shared" si="50"/>
        <v>596.82156989812188</v>
      </c>
      <c r="J124" s="435">
        <f t="shared" si="51"/>
        <v>53877.146190719992</v>
      </c>
      <c r="K124" s="140">
        <f t="shared" si="52"/>
        <v>334.88249016978995</v>
      </c>
      <c r="L124" s="143">
        <f t="shared" si="72"/>
        <v>10825507.727754073</v>
      </c>
      <c r="M124" s="123">
        <f t="shared" si="73"/>
        <v>-103.4899505446856</v>
      </c>
      <c r="N124" s="162">
        <f t="shared" si="53"/>
        <v>62.093970326811359</v>
      </c>
      <c r="O124" s="223">
        <f t="shared" si="74"/>
        <v>3345445.9168598447</v>
      </c>
      <c r="P124" s="229">
        <f t="shared" si="54"/>
        <v>14170953.644613918</v>
      </c>
      <c r="Q124" s="207">
        <f t="shared" si="75"/>
        <v>263.02346442868532</v>
      </c>
      <c r="R124" s="37">
        <f t="shared" si="76"/>
        <v>7217005.1518360497</v>
      </c>
      <c r="S124" s="230">
        <f t="shared" si="55"/>
        <v>133.95299606791599</v>
      </c>
      <c r="T124" s="229">
        <f t="shared" si="77"/>
        <v>21387958.796449967</v>
      </c>
      <c r="U124" s="261">
        <f t="shared" si="70"/>
        <v>396.97646049660125</v>
      </c>
      <c r="V124" s="259">
        <f t="shared" si="78"/>
        <v>32746051.008899935</v>
      </c>
      <c r="W124" s="358">
        <f t="shared" si="79"/>
        <v>3312876.217613867</v>
      </c>
      <c r="X124" s="268">
        <f t="shared" si="56"/>
        <v>61.489452427316756</v>
      </c>
      <c r="Y124" s="367">
        <f t="shared" si="80"/>
        <v>6658322.1344737113</v>
      </c>
      <c r="Z124" s="247">
        <f t="shared" si="81"/>
        <v>24700835.014063835</v>
      </c>
      <c r="AA124" s="252">
        <f t="shared" si="57"/>
        <v>458.46591292391804</v>
      </c>
      <c r="AB124" s="253">
        <f t="shared" si="58"/>
        <v>817.06973021282249</v>
      </c>
      <c r="AC124" s="155"/>
      <c r="AD124" s="311">
        <f>PFI_2020!Q126</f>
        <v>23344731.121148787</v>
      </c>
      <c r="AE124" s="317">
        <f t="shared" si="71"/>
        <v>1356103.8929150477</v>
      </c>
      <c r="AF124" s="337">
        <f t="shared" si="59"/>
        <v>5.8090362483828706E-2</v>
      </c>
      <c r="AG124" s="369"/>
      <c r="AH124" s="121"/>
    </row>
    <row r="125" spans="1:34" ht="14">
      <c r="A125" s="432">
        <v>109</v>
      </c>
      <c r="B125" s="439" t="s">
        <v>111</v>
      </c>
      <c r="C125" s="37">
        <f>Vertetie_ienemumi!I115</f>
        <v>1178758.0225268789</v>
      </c>
      <c r="D125" s="95">
        <f>Iedzivotaju_skaits_struktura!C114</f>
        <v>2474</v>
      </c>
      <c r="E125" s="95">
        <f>Iedzivotaju_skaits_struktura!D114</f>
        <v>176</v>
      </c>
      <c r="F125" s="95">
        <f>Iedzivotaju_skaits_struktura!E114</f>
        <v>285</v>
      </c>
      <c r="G125" s="95">
        <f>Iedzivotaju_skaits_struktura!F114</f>
        <v>590</v>
      </c>
      <c r="H125" s="95">
        <f>PFI_2020!H127</f>
        <v>306.83914499999997</v>
      </c>
      <c r="I125" s="179">
        <f t="shared" si="50"/>
        <v>476.45837612242474</v>
      </c>
      <c r="J125" s="435">
        <f t="shared" si="51"/>
        <v>4717.9355003999999</v>
      </c>
      <c r="K125" s="140">
        <f t="shared" si="52"/>
        <v>249.84615038228912</v>
      </c>
      <c r="L125" s="143">
        <f t="shared" si="72"/>
        <v>707254.81351612729</v>
      </c>
      <c r="M125" s="123">
        <f t="shared" si="73"/>
        <v>-188.52629033218642</v>
      </c>
      <c r="N125" s="162">
        <f t="shared" si="53"/>
        <v>113.11577419931184</v>
      </c>
      <c r="O125" s="223">
        <f t="shared" si="74"/>
        <v>533672.92675016366</v>
      </c>
      <c r="P125" s="229">
        <f t="shared" si="54"/>
        <v>1240927.740266291</v>
      </c>
      <c r="Q125" s="207">
        <f t="shared" si="75"/>
        <v>263.02346442868532</v>
      </c>
      <c r="R125" s="37">
        <f t="shared" si="76"/>
        <v>471503.20901075157</v>
      </c>
      <c r="S125" s="230">
        <f t="shared" si="55"/>
        <v>99.938460152915653</v>
      </c>
      <c r="T125" s="229">
        <f t="shared" si="77"/>
        <v>1712430.9492770424</v>
      </c>
      <c r="U125" s="261">
        <f t="shared" si="70"/>
        <v>362.96192458160095</v>
      </c>
      <c r="V125" s="259">
        <f t="shared" si="78"/>
        <v>3268715.2667156258</v>
      </c>
      <c r="W125" s="358">
        <f t="shared" si="79"/>
        <v>330691.75474961638</v>
      </c>
      <c r="X125" s="268">
        <f t="shared" si="56"/>
        <v>70.092470471794158</v>
      </c>
      <c r="Y125" s="367">
        <f t="shared" si="80"/>
        <v>864364.68149978004</v>
      </c>
      <c r="Z125" s="247">
        <f t="shared" si="81"/>
        <v>2043122.7040266588</v>
      </c>
      <c r="AA125" s="252">
        <f t="shared" si="57"/>
        <v>433.05439505339507</v>
      </c>
      <c r="AB125" s="253">
        <f t="shared" si="58"/>
        <v>825.83779467528655</v>
      </c>
      <c r="AC125" s="155"/>
      <c r="AD125" s="311">
        <f>PFI_2020!Q127</f>
        <v>1940592.8124724538</v>
      </c>
      <c r="AE125" s="317">
        <f t="shared" si="71"/>
        <v>102529.89155420498</v>
      </c>
      <c r="AF125" s="337">
        <f t="shared" si="59"/>
        <v>5.2834314800730642E-2</v>
      </c>
      <c r="AG125" s="369"/>
      <c r="AH125" s="121"/>
    </row>
    <row r="126" spans="1:34" ht="14">
      <c r="A126" s="432">
        <v>110</v>
      </c>
      <c r="B126" s="439" t="s">
        <v>112</v>
      </c>
      <c r="C126" s="37">
        <f>Vertetie_ienemumi!I116</f>
        <v>4475185.1442875145</v>
      </c>
      <c r="D126" s="95">
        <f>Iedzivotaju_skaits_struktura!C115</f>
        <v>8796</v>
      </c>
      <c r="E126" s="95">
        <f>Iedzivotaju_skaits_struktura!D115</f>
        <v>526</v>
      </c>
      <c r="F126" s="95">
        <f>Iedzivotaju_skaits_struktura!E115</f>
        <v>828</v>
      </c>
      <c r="G126" s="95">
        <f>Iedzivotaju_skaits_struktura!F115</f>
        <v>2198</v>
      </c>
      <c r="H126" s="95">
        <f>PFI_2020!H128</f>
        <v>908.40660100000002</v>
      </c>
      <c r="I126" s="179">
        <f t="shared" si="50"/>
        <v>508.77502777256871</v>
      </c>
      <c r="J126" s="435">
        <f t="shared" si="51"/>
        <v>15733.41803352</v>
      </c>
      <c r="K126" s="140">
        <f t="shared" si="52"/>
        <v>284.43820247788153</v>
      </c>
      <c r="L126" s="143">
        <f t="shared" si="72"/>
        <v>2685111.0865725088</v>
      </c>
      <c r="M126" s="123">
        <f t="shared" si="73"/>
        <v>-153.93423823659401</v>
      </c>
      <c r="N126" s="162">
        <f t="shared" si="53"/>
        <v>92.36054294195641</v>
      </c>
      <c r="O126" s="223">
        <f t="shared" si="74"/>
        <v>1453147.0319086753</v>
      </c>
      <c r="P126" s="229">
        <f t="shared" si="54"/>
        <v>4138258.1184811844</v>
      </c>
      <c r="Q126" s="207">
        <f t="shared" si="75"/>
        <v>263.02346442868537</v>
      </c>
      <c r="R126" s="37">
        <f t="shared" si="76"/>
        <v>1790074.0577150059</v>
      </c>
      <c r="S126" s="230">
        <f t="shared" si="55"/>
        <v>113.77528099115263</v>
      </c>
      <c r="T126" s="229">
        <f t="shared" si="77"/>
        <v>5928332.1761961905</v>
      </c>
      <c r="U126" s="261">
        <f t="shared" si="70"/>
        <v>376.79874541983799</v>
      </c>
      <c r="V126" s="259">
        <f t="shared" si="78"/>
        <v>10356292.828786502</v>
      </c>
      <c r="W126" s="358">
        <f t="shared" si="79"/>
        <v>1047732.9375015963</v>
      </c>
      <c r="X126" s="268">
        <f t="shared" si="56"/>
        <v>66.592836678552899</v>
      </c>
      <c r="Y126" s="367">
        <f t="shared" si="80"/>
        <v>2500879.9694102714</v>
      </c>
      <c r="Z126" s="247">
        <f t="shared" si="81"/>
        <v>6976065.1136977868</v>
      </c>
      <c r="AA126" s="252">
        <f t="shared" si="57"/>
        <v>443.39158209839087</v>
      </c>
      <c r="AB126" s="253">
        <f t="shared" si="58"/>
        <v>793.09516981557374</v>
      </c>
      <c r="AC126" s="155"/>
      <c r="AD126" s="311">
        <f>PFI_2020!Q128</f>
        <v>6558759.2151403325</v>
      </c>
      <c r="AE126" s="317">
        <f t="shared" si="71"/>
        <v>417305.89855745435</v>
      </c>
      <c r="AF126" s="337">
        <f t="shared" si="59"/>
        <v>6.3625738477201432E-2</v>
      </c>
      <c r="AG126" s="369"/>
      <c r="AH126" s="121"/>
    </row>
    <row r="127" spans="1:34" ht="14">
      <c r="A127" s="432">
        <v>111</v>
      </c>
      <c r="B127" s="439" t="s">
        <v>113</v>
      </c>
      <c r="C127" s="37">
        <f>Vertetie_ienemumi!I117</f>
        <v>1315711.7909658859</v>
      </c>
      <c r="D127" s="95">
        <f>Iedzivotaju_skaits_struktura!C116</f>
        <v>3254</v>
      </c>
      <c r="E127" s="95">
        <f>Iedzivotaju_skaits_struktura!D116</f>
        <v>166</v>
      </c>
      <c r="F127" s="95">
        <f>Iedzivotaju_skaits_struktura!E116</f>
        <v>337</v>
      </c>
      <c r="G127" s="95">
        <f>Iedzivotaju_skaits_struktura!F116</f>
        <v>759</v>
      </c>
      <c r="H127" s="95">
        <f>PFI_2020!H129</f>
        <v>277.91551199999998</v>
      </c>
      <c r="I127" s="179">
        <f t="shared" si="50"/>
        <v>404.33675198705771</v>
      </c>
      <c r="J127" s="435">
        <f t="shared" si="51"/>
        <v>5725.1515782399993</v>
      </c>
      <c r="K127" s="140">
        <f t="shared" si="52"/>
        <v>229.81256880020567</v>
      </c>
      <c r="L127" s="143">
        <f t="shared" si="72"/>
        <v>789427.07457953144</v>
      </c>
      <c r="M127" s="123">
        <f t="shared" si="73"/>
        <v>-208.55987191426988</v>
      </c>
      <c r="N127" s="162">
        <f t="shared" si="53"/>
        <v>125.13592314856191</v>
      </c>
      <c r="O127" s="223">
        <f t="shared" si="74"/>
        <v>716422.12790850853</v>
      </c>
      <c r="P127" s="229">
        <f t="shared" si="54"/>
        <v>1505849.2024880401</v>
      </c>
      <c r="Q127" s="207">
        <f t="shared" si="75"/>
        <v>263.02346442868532</v>
      </c>
      <c r="R127" s="37">
        <f t="shared" si="76"/>
        <v>526284.71638635441</v>
      </c>
      <c r="S127" s="230">
        <f t="shared" si="55"/>
        <v>91.925027520082281</v>
      </c>
      <c r="T127" s="229">
        <f t="shared" si="77"/>
        <v>2032133.9188743946</v>
      </c>
      <c r="U127" s="261">
        <f t="shared" si="70"/>
        <v>354.94849194876764</v>
      </c>
      <c r="V127" s="259">
        <f t="shared" si="78"/>
        <v>4081237.5142817562</v>
      </c>
      <c r="W127" s="358">
        <f t="shared" si="79"/>
        <v>412893.5942786762</v>
      </c>
      <c r="X127" s="268">
        <f t="shared" si="56"/>
        <v>72.119242370453733</v>
      </c>
      <c r="Y127" s="367">
        <f t="shared" si="80"/>
        <v>1129315.7221871847</v>
      </c>
      <c r="Z127" s="247">
        <f t="shared" si="81"/>
        <v>2445027.5131530706</v>
      </c>
      <c r="AA127" s="252">
        <f t="shared" si="57"/>
        <v>427.0677343192213</v>
      </c>
      <c r="AB127" s="253">
        <f t="shared" si="58"/>
        <v>751.39136851661669</v>
      </c>
      <c r="AC127" s="155"/>
      <c r="AD127" s="311">
        <f>PFI_2020!Q129</f>
        <v>2322442.9020267371</v>
      </c>
      <c r="AE127" s="317">
        <f t="shared" si="71"/>
        <v>122584.61112633348</v>
      </c>
      <c r="AF127" s="337">
        <f t="shared" si="59"/>
        <v>5.2782615675656341E-2</v>
      </c>
      <c r="AG127" s="369"/>
      <c r="AH127" s="121"/>
    </row>
    <row r="128" spans="1:34" ht="14">
      <c r="A128" s="432">
        <v>112</v>
      </c>
      <c r="B128" s="439" t="s">
        <v>114</v>
      </c>
      <c r="C128" s="37">
        <f>Vertetie_ienemumi!I118</f>
        <v>671489.55372539605</v>
      </c>
      <c r="D128" s="95">
        <f>Iedzivotaju_skaits_struktura!C117</f>
        <v>1938</v>
      </c>
      <c r="E128" s="95">
        <f>Iedzivotaju_skaits_struktura!D117</f>
        <v>122</v>
      </c>
      <c r="F128" s="95">
        <f>Iedzivotaju_skaits_struktura!E117</f>
        <v>153</v>
      </c>
      <c r="G128" s="95">
        <f>Iedzivotaju_skaits_struktura!F117</f>
        <v>442</v>
      </c>
      <c r="H128" s="95">
        <f>PFI_2020!H130</f>
        <v>287.67177199999998</v>
      </c>
      <c r="I128" s="179">
        <f t="shared" si="50"/>
        <v>346.48583783560167</v>
      </c>
      <c r="J128" s="435">
        <f t="shared" si="51"/>
        <v>3486.6010934400001</v>
      </c>
      <c r="K128" s="140">
        <f t="shared" si="52"/>
        <v>192.59144815528106</v>
      </c>
      <c r="L128" s="143">
        <f t="shared" si="72"/>
        <v>402893.73223523761</v>
      </c>
      <c r="M128" s="123">
        <f t="shared" si="73"/>
        <v>-245.78099255919449</v>
      </c>
      <c r="N128" s="162">
        <f t="shared" si="53"/>
        <v>147.4685955355167</v>
      </c>
      <c r="O128" s="223">
        <f t="shared" si="74"/>
        <v>514164.16644219361</v>
      </c>
      <c r="P128" s="229">
        <f t="shared" si="54"/>
        <v>917057.89867743128</v>
      </c>
      <c r="Q128" s="207">
        <f t="shared" si="75"/>
        <v>263.02346442868532</v>
      </c>
      <c r="R128" s="37">
        <f t="shared" si="76"/>
        <v>268595.82149015844</v>
      </c>
      <c r="S128" s="230">
        <f t="shared" si="55"/>
        <v>77.036579262112426</v>
      </c>
      <c r="T128" s="229">
        <f t="shared" si="77"/>
        <v>1185653.7201675898</v>
      </c>
      <c r="U128" s="261">
        <f t="shared" si="70"/>
        <v>340.06004369079778</v>
      </c>
      <c r="V128" s="259">
        <f t="shared" si="78"/>
        <v>2615237.2851649239</v>
      </c>
      <c r="W128" s="358">
        <f t="shared" si="79"/>
        <v>264580.22077487095</v>
      </c>
      <c r="X128" s="268">
        <f t="shared" si="56"/>
        <v>75.884855675825833</v>
      </c>
      <c r="Y128" s="367">
        <f t="shared" si="80"/>
        <v>778744.38721706462</v>
      </c>
      <c r="Z128" s="247">
        <f t="shared" si="81"/>
        <v>1450233.9409424607</v>
      </c>
      <c r="AA128" s="252">
        <f t="shared" si="57"/>
        <v>415.94489936662359</v>
      </c>
      <c r="AB128" s="253">
        <f t="shared" si="58"/>
        <v>748.31472700849361</v>
      </c>
      <c r="AC128" s="155"/>
      <c r="AD128" s="311">
        <f>PFI_2020!Q130</f>
        <v>1393494.7282556652</v>
      </c>
      <c r="AE128" s="317">
        <f t="shared" si="71"/>
        <v>56739.212686795508</v>
      </c>
      <c r="AF128" s="337">
        <f t="shared" si="59"/>
        <v>4.0717206557228991E-2</v>
      </c>
      <c r="AG128" s="369"/>
      <c r="AH128" s="121"/>
    </row>
    <row r="129" spans="1:34" ht="14">
      <c r="A129" s="432">
        <v>113</v>
      </c>
      <c r="B129" s="439" t="s">
        <v>115</v>
      </c>
      <c r="C129" s="37">
        <f>Vertetie_ienemumi!I119</f>
        <v>2009490.740799644</v>
      </c>
      <c r="D129" s="95">
        <f>Iedzivotaju_skaits_struktura!C118</f>
        <v>3892</v>
      </c>
      <c r="E129" s="95">
        <f>Iedzivotaju_skaits_struktura!D118</f>
        <v>208</v>
      </c>
      <c r="F129" s="95">
        <f>Iedzivotaju_skaits_struktura!E118</f>
        <v>362</v>
      </c>
      <c r="G129" s="95">
        <f>Iedzivotaju_skaits_struktura!F118</f>
        <v>801</v>
      </c>
      <c r="H129" s="95">
        <f>PFI_2020!H131</f>
        <v>541.90888700000005</v>
      </c>
      <c r="I129" s="179">
        <f t="shared" si="50"/>
        <v>516.31313997935354</v>
      </c>
      <c r="J129" s="435">
        <f t="shared" si="51"/>
        <v>6975.2815082400002</v>
      </c>
      <c r="K129" s="140">
        <f t="shared" si="52"/>
        <v>288.08740384539374</v>
      </c>
      <c r="L129" s="143">
        <f t="shared" si="72"/>
        <v>1205694.4444797863</v>
      </c>
      <c r="M129" s="123">
        <f t="shared" si="73"/>
        <v>-150.28503686908181</v>
      </c>
      <c r="N129" s="162">
        <f t="shared" si="53"/>
        <v>90.171022121449084</v>
      </c>
      <c r="O129" s="223">
        <f t="shared" si="74"/>
        <v>628968.2631828438</v>
      </c>
      <c r="P129" s="229">
        <f t="shared" si="54"/>
        <v>1834662.7076626301</v>
      </c>
      <c r="Q129" s="207">
        <f t="shared" si="75"/>
        <v>263.02346442868532</v>
      </c>
      <c r="R129" s="37">
        <f t="shared" si="76"/>
        <v>803796.29631985771</v>
      </c>
      <c r="S129" s="230">
        <f t="shared" si="55"/>
        <v>115.23496153815751</v>
      </c>
      <c r="T129" s="229">
        <f t="shared" si="77"/>
        <v>2638459.0039824881</v>
      </c>
      <c r="U129" s="261">
        <f t="shared" si="70"/>
        <v>378.25842596684288</v>
      </c>
      <c r="V129" s="259">
        <f t="shared" si="78"/>
        <v>4565923.0583534827</v>
      </c>
      <c r="W129" s="358">
        <f t="shared" si="79"/>
        <v>461928.61262455402</v>
      </c>
      <c r="X129" s="268">
        <f t="shared" si="56"/>
        <v>66.223651630241889</v>
      </c>
      <c r="Y129" s="367">
        <f t="shared" si="80"/>
        <v>1090896.8758073978</v>
      </c>
      <c r="Z129" s="247">
        <f t="shared" si="81"/>
        <v>3100387.616607042</v>
      </c>
      <c r="AA129" s="252">
        <f t="shared" si="57"/>
        <v>444.48207759708475</v>
      </c>
      <c r="AB129" s="253">
        <f t="shared" si="58"/>
        <v>796.60524578803756</v>
      </c>
      <c r="AC129" s="155"/>
      <c r="AD129" s="311">
        <f>PFI_2020!Q131</f>
        <v>2934418.4544058624</v>
      </c>
      <c r="AE129" s="317">
        <f t="shared" si="71"/>
        <v>165969.16220117966</v>
      </c>
      <c r="AF129" s="337">
        <f t="shared" si="59"/>
        <v>5.6559473292565388E-2</v>
      </c>
      <c r="AG129" s="369"/>
      <c r="AH129" s="121"/>
    </row>
    <row r="130" spans="1:34" ht="14">
      <c r="A130" s="432">
        <v>114</v>
      </c>
      <c r="B130" s="439" t="s">
        <v>116</v>
      </c>
      <c r="C130" s="37">
        <f>Vertetie_ienemumi!I120</f>
        <v>4945334.0871257512</v>
      </c>
      <c r="D130" s="95">
        <f>Iedzivotaju_skaits_struktura!C119</f>
        <v>8430</v>
      </c>
      <c r="E130" s="95">
        <f>Iedzivotaju_skaits_struktura!D119</f>
        <v>563</v>
      </c>
      <c r="F130" s="95">
        <f>Iedzivotaju_skaits_struktura!E119</f>
        <v>917</v>
      </c>
      <c r="G130" s="95">
        <f>Iedzivotaju_skaits_struktura!F119</f>
        <v>1741</v>
      </c>
      <c r="H130" s="95">
        <f>PFI_2020!H132</f>
        <v>844.18773599999997</v>
      </c>
      <c r="I130" s="179">
        <f t="shared" si="50"/>
        <v>586.63512302796573</v>
      </c>
      <c r="J130" s="435">
        <f t="shared" si="51"/>
        <v>15308.34535872</v>
      </c>
      <c r="K130" s="140">
        <f t="shared" si="52"/>
        <v>323.04824402911515</v>
      </c>
      <c r="L130" s="143">
        <f t="shared" si="72"/>
        <v>2967200.4522754508</v>
      </c>
      <c r="M130" s="123">
        <f t="shared" si="73"/>
        <v>-115.32419668536039</v>
      </c>
      <c r="N130" s="162">
        <f t="shared" si="53"/>
        <v>69.194518011216232</v>
      </c>
      <c r="O130" s="223">
        <f t="shared" si="74"/>
        <v>1059253.5786458694</v>
      </c>
      <c r="P130" s="229">
        <f t="shared" si="54"/>
        <v>4026454.0309213204</v>
      </c>
      <c r="Q130" s="207">
        <f t="shared" si="75"/>
        <v>263.02346442868537</v>
      </c>
      <c r="R130" s="37">
        <f t="shared" si="76"/>
        <v>1978133.6348503006</v>
      </c>
      <c r="S130" s="230">
        <f t="shared" si="55"/>
        <v>129.21929761164608</v>
      </c>
      <c r="T130" s="229">
        <f t="shared" si="77"/>
        <v>6004587.6657716213</v>
      </c>
      <c r="U130" s="261">
        <f t="shared" si="70"/>
        <v>392.24276204033146</v>
      </c>
      <c r="V130" s="259">
        <f t="shared" si="78"/>
        <v>9485439.0931422636</v>
      </c>
      <c r="W130" s="358">
        <f t="shared" si="79"/>
        <v>959629.77571723715</v>
      </c>
      <c r="X130" s="268">
        <f t="shared" si="56"/>
        <v>62.686708016461694</v>
      </c>
      <c r="Y130" s="367">
        <f t="shared" si="80"/>
        <v>2018883.3543631067</v>
      </c>
      <c r="Z130" s="247">
        <f t="shared" si="81"/>
        <v>6964217.4414888583</v>
      </c>
      <c r="AA130" s="252">
        <f t="shared" si="57"/>
        <v>454.92947005679315</v>
      </c>
      <c r="AB130" s="253">
        <f t="shared" si="58"/>
        <v>826.12306541979342</v>
      </c>
      <c r="AC130" s="155"/>
      <c r="AD130" s="311">
        <f>PFI_2020!Q132</f>
        <v>6543867.2560233921</v>
      </c>
      <c r="AE130" s="317">
        <f t="shared" si="71"/>
        <v>420350.18546546623</v>
      </c>
      <c r="AF130" s="337">
        <f t="shared" si="59"/>
        <v>6.4235744555873886E-2</v>
      </c>
      <c r="AG130" s="369"/>
      <c r="AH130" s="121"/>
    </row>
    <row r="131" spans="1:34" ht="14">
      <c r="A131" s="432">
        <v>115</v>
      </c>
      <c r="B131" s="439" t="s">
        <v>117</v>
      </c>
      <c r="C131" s="37">
        <f>Vertetie_ienemumi!I121</f>
        <v>7023484.4994763909</v>
      </c>
      <c r="D131" s="95">
        <f>Iedzivotaju_skaits_struktura!C120</f>
        <v>11760</v>
      </c>
      <c r="E131" s="95">
        <f>Iedzivotaju_skaits_struktura!D120</f>
        <v>824</v>
      </c>
      <c r="F131" s="95">
        <f>Iedzivotaju_skaits_struktura!E120</f>
        <v>1309</v>
      </c>
      <c r="G131" s="95">
        <f>Iedzivotaju_skaits_struktura!F120</f>
        <v>2404</v>
      </c>
      <c r="H131" s="95">
        <f>PFI_2020!H133</f>
        <v>2457.6375899999998</v>
      </c>
      <c r="I131" s="179">
        <f t="shared" si="50"/>
        <v>597.23507648608768</v>
      </c>
      <c r="J131" s="435">
        <f t="shared" si="51"/>
        <v>23470.069136799997</v>
      </c>
      <c r="K131" s="140">
        <f t="shared" si="52"/>
        <v>299.25282531289554</v>
      </c>
      <c r="L131" s="143">
        <f t="shared" si="72"/>
        <v>4214090.6996858343</v>
      </c>
      <c r="M131" s="123">
        <f t="shared" si="73"/>
        <v>-139.11961540158001</v>
      </c>
      <c r="N131" s="162">
        <f t="shared" si="53"/>
        <v>83.471769240948007</v>
      </c>
      <c r="O131" s="223">
        <f t="shared" si="74"/>
        <v>1959088.1950560652</v>
      </c>
      <c r="P131" s="229">
        <f t="shared" si="54"/>
        <v>6173178.8947418993</v>
      </c>
      <c r="Q131" s="207">
        <f t="shared" si="75"/>
        <v>263.02346442868532</v>
      </c>
      <c r="R131" s="37">
        <f t="shared" si="76"/>
        <v>2809393.7997905565</v>
      </c>
      <c r="S131" s="230">
        <f t="shared" si="55"/>
        <v>119.70113012515823</v>
      </c>
      <c r="T131" s="229">
        <f t="shared" si="77"/>
        <v>8982572.6945324559</v>
      </c>
      <c r="U131" s="261">
        <f t="shared" si="70"/>
        <v>382.72459455384353</v>
      </c>
      <c r="V131" s="259">
        <f t="shared" si="78"/>
        <v>15101130.297343751</v>
      </c>
      <c r="W131" s="358">
        <f t="shared" si="79"/>
        <v>1527762.0928264405</v>
      </c>
      <c r="X131" s="268">
        <f t="shared" si="56"/>
        <v>65.094060180290612</v>
      </c>
      <c r="Y131" s="367">
        <f t="shared" si="80"/>
        <v>3486850.2878825059</v>
      </c>
      <c r="Z131" s="247">
        <f t="shared" si="81"/>
        <v>10510334.787358897</v>
      </c>
      <c r="AA131" s="252">
        <f t="shared" si="57"/>
        <v>447.81865473413421</v>
      </c>
      <c r="AB131" s="253">
        <f t="shared" si="58"/>
        <v>893.7359513060286</v>
      </c>
      <c r="AC131" s="155"/>
      <c r="AD131" s="311">
        <f>PFI_2020!Q133</f>
        <v>9932836.8852865603</v>
      </c>
      <c r="AE131" s="317">
        <f t="shared" si="71"/>
        <v>577497.90207233652</v>
      </c>
      <c r="AF131" s="337">
        <f t="shared" si="59"/>
        <v>5.8140278426174419E-2</v>
      </c>
      <c r="AG131" s="369"/>
      <c r="AH131" s="121"/>
    </row>
    <row r="132" spans="1:34" ht="14">
      <c r="A132" s="432">
        <v>116</v>
      </c>
      <c r="B132" s="439" t="s">
        <v>118</v>
      </c>
      <c r="C132" s="37">
        <f>Vertetie_ienemumi!I122</f>
        <v>1843733.8849008002</v>
      </c>
      <c r="D132" s="95">
        <f>Iedzivotaju_skaits_struktura!C121</f>
        <v>3825</v>
      </c>
      <c r="E132" s="95">
        <f>Iedzivotaju_skaits_struktura!D121</f>
        <v>215</v>
      </c>
      <c r="F132" s="95">
        <f>Iedzivotaju_skaits_struktura!E121</f>
        <v>393</v>
      </c>
      <c r="G132" s="95">
        <f>Iedzivotaju_skaits_struktura!F121</f>
        <v>901</v>
      </c>
      <c r="H132" s="95">
        <f>PFI_2020!H134</f>
        <v>650.75985900000001</v>
      </c>
      <c r="I132" s="179">
        <f t="shared" si="50"/>
        <v>482.02193069301967</v>
      </c>
      <c r="J132" s="435">
        <f t="shared" si="51"/>
        <v>7265.1749856800006</v>
      </c>
      <c r="K132" s="140">
        <f t="shared" si="52"/>
        <v>253.77694116588876</v>
      </c>
      <c r="L132" s="143">
        <f t="shared" si="72"/>
        <v>1106240.3309404801</v>
      </c>
      <c r="M132" s="123">
        <f t="shared" si="73"/>
        <v>-184.59549954858679</v>
      </c>
      <c r="N132" s="162">
        <f t="shared" si="53"/>
        <v>110.75729972915207</v>
      </c>
      <c r="O132" s="223">
        <f t="shared" si="74"/>
        <v>804671.16347369796</v>
      </c>
      <c r="P132" s="229">
        <f t="shared" si="54"/>
        <v>1910911.4944141782</v>
      </c>
      <c r="Q132" s="207">
        <f t="shared" si="75"/>
        <v>263.02346442868532</v>
      </c>
      <c r="R132" s="37">
        <f t="shared" si="76"/>
        <v>737493.55396032007</v>
      </c>
      <c r="S132" s="230">
        <f t="shared" si="55"/>
        <v>101.51077646635549</v>
      </c>
      <c r="T132" s="229">
        <f t="shared" si="77"/>
        <v>2648405.0483744983</v>
      </c>
      <c r="U132" s="261">
        <f t="shared" si="70"/>
        <v>364.53424089504085</v>
      </c>
      <c r="V132" s="259">
        <f t="shared" si="78"/>
        <v>5004954.8451051796</v>
      </c>
      <c r="W132" s="358">
        <f t="shared" si="79"/>
        <v>506344.89856727479</v>
      </c>
      <c r="X132" s="268">
        <f t="shared" si="56"/>
        <v>69.694797381385072</v>
      </c>
      <c r="Y132" s="367">
        <f t="shared" si="80"/>
        <v>1311016.0620409728</v>
      </c>
      <c r="Z132" s="247">
        <f t="shared" si="81"/>
        <v>3154749.9469417729</v>
      </c>
      <c r="AA132" s="252">
        <f t="shared" si="57"/>
        <v>434.22903827642591</v>
      </c>
      <c r="AB132" s="253">
        <f t="shared" si="58"/>
        <v>824.7712279586334</v>
      </c>
      <c r="AC132" s="155"/>
      <c r="AD132" s="311">
        <f>PFI_2020!Q134</f>
        <v>3000651.3749183505</v>
      </c>
      <c r="AE132" s="317">
        <f t="shared" si="71"/>
        <v>154098.57202342246</v>
      </c>
      <c r="AF132" s="337">
        <f t="shared" si="59"/>
        <v>5.1355040212765601E-2</v>
      </c>
      <c r="AG132" s="369"/>
      <c r="AH132" s="121"/>
    </row>
    <row r="133" spans="1:34" ht="14">
      <c r="A133" s="432">
        <v>117</v>
      </c>
      <c r="B133" s="439" t="s">
        <v>119</v>
      </c>
      <c r="C133" s="37">
        <f>Vertetie_ienemumi!I123</f>
        <v>1914041.1779517385</v>
      </c>
      <c r="D133" s="95">
        <f>Iedzivotaju_skaits_struktura!C122</f>
        <v>4996</v>
      </c>
      <c r="E133" s="95">
        <f>Iedzivotaju_skaits_struktura!D122</f>
        <v>226</v>
      </c>
      <c r="F133" s="95">
        <f>Iedzivotaju_skaits_struktura!E122</f>
        <v>482</v>
      </c>
      <c r="G133" s="95">
        <f>Iedzivotaju_skaits_struktura!F122</f>
        <v>1149</v>
      </c>
      <c r="H133" s="95">
        <f>PFI_2020!H135</f>
        <v>640.47712100000001</v>
      </c>
      <c r="I133" s="179">
        <f t="shared" si="50"/>
        <v>383.11472737224551</v>
      </c>
      <c r="J133" s="435">
        <f t="shared" si="51"/>
        <v>8919.94522392</v>
      </c>
      <c r="K133" s="140">
        <f t="shared" si="52"/>
        <v>214.5799250895607</v>
      </c>
      <c r="L133" s="143">
        <f t="shared" si="72"/>
        <v>1148424.7067710431</v>
      </c>
      <c r="M133" s="123">
        <f t="shared" si="73"/>
        <v>-223.79251562491484</v>
      </c>
      <c r="N133" s="162">
        <f t="shared" si="53"/>
        <v>134.27550937494891</v>
      </c>
      <c r="O133" s="223">
        <f t="shared" si="74"/>
        <v>1197730.1885385008</v>
      </c>
      <c r="P133" s="229">
        <f t="shared" si="54"/>
        <v>2346154.8953095442</v>
      </c>
      <c r="Q133" s="207">
        <f t="shared" si="75"/>
        <v>263.02346442868537</v>
      </c>
      <c r="R133" s="37">
        <f t="shared" si="76"/>
        <v>765616.47118069546</v>
      </c>
      <c r="S133" s="230">
        <f t="shared" si="55"/>
        <v>85.831970035824298</v>
      </c>
      <c r="T133" s="229">
        <f t="shared" si="77"/>
        <v>3111771.3664902397</v>
      </c>
      <c r="U133" s="261">
        <f t="shared" si="70"/>
        <v>348.8554344645097</v>
      </c>
      <c r="V133" s="259">
        <f t="shared" si="78"/>
        <v>6494555.7860226557</v>
      </c>
      <c r="W133" s="358">
        <f t="shared" si="79"/>
        <v>657045.92598458123</v>
      </c>
      <c r="X133" s="268">
        <f t="shared" si="56"/>
        <v>73.660309507577097</v>
      </c>
      <c r="Y133" s="367">
        <f t="shared" si="80"/>
        <v>1854776.114523082</v>
      </c>
      <c r="Z133" s="247">
        <f t="shared" si="81"/>
        <v>3768817.2924748212</v>
      </c>
      <c r="AA133" s="252">
        <f t="shared" si="57"/>
        <v>422.5157439720868</v>
      </c>
      <c r="AB133" s="253">
        <f t="shared" si="58"/>
        <v>754.36695205660953</v>
      </c>
      <c r="AC133" s="155"/>
      <c r="AD133" s="311">
        <f>PFI_2020!Q135</f>
        <v>3645786.0664824583</v>
      </c>
      <c r="AE133" s="317">
        <f t="shared" si="71"/>
        <v>123031.22599236295</v>
      </c>
      <c r="AF133" s="337">
        <f t="shared" si="59"/>
        <v>3.3746145206777323E-2</v>
      </c>
      <c r="AG133" s="369"/>
      <c r="AH133" s="121"/>
    </row>
    <row r="134" spans="1:34" ht="14">
      <c r="A134" s="432">
        <v>118</v>
      </c>
      <c r="B134" s="439" t="s">
        <v>120</v>
      </c>
      <c r="C134" s="37">
        <f>Vertetie_ienemumi!I124</f>
        <v>2092484.6054807168</v>
      </c>
      <c r="D134" s="95">
        <f>Iedzivotaju_skaits_struktura!C123</f>
        <v>5890</v>
      </c>
      <c r="E134" s="95">
        <f>Iedzivotaju_skaits_struktura!D123</f>
        <v>308</v>
      </c>
      <c r="F134" s="95">
        <f>Iedzivotaju_skaits_struktura!E123</f>
        <v>584</v>
      </c>
      <c r="G134" s="95">
        <f>Iedzivotaju_skaits_struktura!F123</f>
        <v>1370</v>
      </c>
      <c r="H134" s="95">
        <f>PFI_2020!H136</f>
        <v>286.80877099999998</v>
      </c>
      <c r="I134" s="179">
        <f t="shared" si="50"/>
        <v>355.26054422423033</v>
      </c>
      <c r="J134" s="435">
        <f t="shared" si="51"/>
        <v>9964.3093319199979</v>
      </c>
      <c r="K134" s="140">
        <f t="shared" si="52"/>
        <v>209.99795728717316</v>
      </c>
      <c r="L134" s="143">
        <f t="shared" si="72"/>
        <v>1255490.7632884299</v>
      </c>
      <c r="M134" s="123">
        <f t="shared" si="73"/>
        <v>-228.37448342730238</v>
      </c>
      <c r="N134" s="162">
        <f t="shared" si="53"/>
        <v>137.02469005638142</v>
      </c>
      <c r="O134" s="223">
        <f t="shared" si="74"/>
        <v>1365356.3978322467</v>
      </c>
      <c r="P134" s="229">
        <f t="shared" si="54"/>
        <v>2620847.1611206764</v>
      </c>
      <c r="Q134" s="207">
        <f t="shared" si="75"/>
        <v>263.02346442868532</v>
      </c>
      <c r="R134" s="37">
        <f t="shared" si="76"/>
        <v>836993.84219228674</v>
      </c>
      <c r="S134" s="230">
        <f t="shared" si="55"/>
        <v>83.999182914869266</v>
      </c>
      <c r="T134" s="229">
        <f t="shared" si="77"/>
        <v>3457841.0033129631</v>
      </c>
      <c r="U134" s="261">
        <f t="shared" si="70"/>
        <v>347.02264734355452</v>
      </c>
      <c r="V134" s="259">
        <f t="shared" si="78"/>
        <v>7300606.8421888808</v>
      </c>
      <c r="W134" s="358">
        <f t="shared" si="79"/>
        <v>738593.08333280205</v>
      </c>
      <c r="X134" s="268">
        <f t="shared" si="56"/>
        <v>74.123861346492788</v>
      </c>
      <c r="Y134" s="367">
        <f t="shared" si="80"/>
        <v>2103949.4811650487</v>
      </c>
      <c r="Z134" s="247">
        <f t="shared" si="81"/>
        <v>4196434.0866457652</v>
      </c>
      <c r="AA134" s="252">
        <f t="shared" si="57"/>
        <v>421.14650869004737</v>
      </c>
      <c r="AB134" s="253">
        <f t="shared" si="58"/>
        <v>712.46758686685314</v>
      </c>
      <c r="AC134" s="155"/>
      <c r="AD134" s="311">
        <f>PFI_2020!Q136</f>
        <v>4036223.1789921615</v>
      </c>
      <c r="AE134" s="317">
        <f t="shared" si="71"/>
        <v>160210.9076536037</v>
      </c>
      <c r="AF134" s="337">
        <f t="shared" si="59"/>
        <v>3.9693272782207245E-2</v>
      </c>
      <c r="AG134" s="369"/>
      <c r="AH134" s="121"/>
    </row>
    <row r="135" spans="1:34" ht="14">
      <c r="A135" s="433">
        <v>119</v>
      </c>
      <c r="B135" s="441" t="s">
        <v>121</v>
      </c>
      <c r="C135" s="39">
        <f>Vertetie_ienemumi!I125</f>
        <v>835968.80751347868</v>
      </c>
      <c r="D135" s="96">
        <f>Iedzivotaju_skaits_struktura!C124</f>
        <v>2914</v>
      </c>
      <c r="E135" s="96">
        <f>Iedzivotaju_skaits_struktura!D124</f>
        <v>117</v>
      </c>
      <c r="F135" s="96">
        <f>Iedzivotaju_skaits_struktura!E124</f>
        <v>270</v>
      </c>
      <c r="G135" s="96">
        <f>Iedzivotaju_skaits_struktura!F124</f>
        <v>681</v>
      </c>
      <c r="H135" s="96">
        <f>PFI_2020!H137</f>
        <v>309.076301</v>
      </c>
      <c r="I135" s="181">
        <f t="shared" si="50"/>
        <v>286.88016730043881</v>
      </c>
      <c r="J135" s="436">
        <f t="shared" si="51"/>
        <v>5041.7159775199989</v>
      </c>
      <c r="K135" s="283">
        <f t="shared" si="52"/>
        <v>165.81037314297276</v>
      </c>
      <c r="L135" s="284">
        <f t="shared" si="72"/>
        <v>501581.28450808721</v>
      </c>
      <c r="M135" s="157">
        <f t="shared" si="73"/>
        <v>-272.56206757150278</v>
      </c>
      <c r="N135" s="163">
        <f t="shared" si="53"/>
        <v>163.53724054290166</v>
      </c>
      <c r="O135" s="224">
        <f t="shared" si="74"/>
        <v>824508.31856467866</v>
      </c>
      <c r="P135" s="285">
        <f t="shared" si="54"/>
        <v>1326089.6030727657</v>
      </c>
      <c r="Q135" s="286">
        <f t="shared" si="75"/>
        <v>263.02346442868532</v>
      </c>
      <c r="R135" s="282">
        <f t="shared" si="76"/>
        <v>334387.52300539147</v>
      </c>
      <c r="S135" s="287">
        <f t="shared" si="55"/>
        <v>66.324149257189106</v>
      </c>
      <c r="T135" s="285">
        <f t="shared" si="77"/>
        <v>1660477.1260781572</v>
      </c>
      <c r="U135" s="288">
        <f t="shared" si="70"/>
        <v>329.34761368587442</v>
      </c>
      <c r="V135" s="289">
        <f t="shared" si="78"/>
        <v>3916723.7928975029</v>
      </c>
      <c r="W135" s="361">
        <f t="shared" si="79"/>
        <v>396249.95090021449</v>
      </c>
      <c r="X135" s="290">
        <f t="shared" si="56"/>
        <v>78.594262879347752</v>
      </c>
      <c r="Y135" s="368">
        <f t="shared" si="80"/>
        <v>1220758.2694648933</v>
      </c>
      <c r="Z135" s="291">
        <f t="shared" si="81"/>
        <v>2056727.0769783717</v>
      </c>
      <c r="AA135" s="254">
        <f t="shared" si="57"/>
        <v>407.94187656522217</v>
      </c>
      <c r="AB135" s="255">
        <f t="shared" si="58"/>
        <v>705.80888022593399</v>
      </c>
      <c r="AC135" s="155"/>
      <c r="AD135" s="311">
        <f>PFI_2020!Q137</f>
        <v>2022774.1284378609</v>
      </c>
      <c r="AE135" s="318">
        <f t="shared" si="71"/>
        <v>33952.948540510843</v>
      </c>
      <c r="AF135" s="340">
        <f t="shared" si="59"/>
        <v>1.6785338542337325E-2</v>
      </c>
      <c r="AG135" s="369"/>
      <c r="AH135" s="121"/>
    </row>
    <row r="136" spans="1:34" ht="13.5">
      <c r="A136" s="137"/>
      <c r="B136" s="68" t="s">
        <v>124</v>
      </c>
      <c r="C136" s="54">
        <f>SUM(C26:C135)</f>
        <v>635893388.96333468</v>
      </c>
      <c r="D136" s="54">
        <f t="shared" ref="D136:J136" si="82">SUM(D26:D135)</f>
        <v>995171</v>
      </c>
      <c r="E136" s="54">
        <f t="shared" si="82"/>
        <v>71342</v>
      </c>
      <c r="F136" s="54">
        <f t="shared" si="82"/>
        <v>109976</v>
      </c>
      <c r="G136" s="54">
        <f t="shared" si="82"/>
        <v>202577</v>
      </c>
      <c r="H136" s="54">
        <f>SUM(H26:H135)</f>
        <v>63844.482128000011</v>
      </c>
      <c r="I136" s="54">
        <f t="shared" si="50"/>
        <v>638.97901864436835</v>
      </c>
      <c r="J136" s="54">
        <f t="shared" si="82"/>
        <v>1767583.6328345598</v>
      </c>
      <c r="K136" s="62">
        <f t="shared" si="52"/>
        <v>359.75292888608249</v>
      </c>
      <c r="L136" s="54">
        <f t="shared" ref="L136" si="83">SUM(L26:L135)</f>
        <v>381536033.37800056</v>
      </c>
      <c r="M136" s="124"/>
      <c r="N136" s="124"/>
      <c r="O136" s="124"/>
      <c r="P136" s="54">
        <f t="shared" ref="P136:AE136" si="84">SUM(P26:P135)</f>
        <v>464915970.77558726</v>
      </c>
      <c r="Q136" s="54"/>
      <c r="R136" s="54">
        <f>SUM(R26:R135)</f>
        <v>254357355.58533382</v>
      </c>
      <c r="S136" s="54"/>
      <c r="T136" s="292">
        <f t="shared" si="84"/>
        <v>719273326.3609215</v>
      </c>
      <c r="U136" s="54"/>
      <c r="V136" s="54">
        <f t="shared" si="84"/>
        <v>1030361054.9279472</v>
      </c>
      <c r="W136" s="54">
        <f t="shared" si="84"/>
        <v>104240313.84726661</v>
      </c>
      <c r="X136" s="54"/>
      <c r="Y136" s="293">
        <f t="shared" si="84"/>
        <v>187620251.24485323</v>
      </c>
      <c r="Z136" s="54">
        <f t="shared" si="84"/>
        <v>823513640.20818782</v>
      </c>
      <c r="AA136" s="54">
        <f t="shared" si="57"/>
        <v>465.89797784423484</v>
      </c>
      <c r="AB136" s="54">
        <f t="shared" si="58"/>
        <v>827.50968447451521</v>
      </c>
      <c r="AC136" s="109"/>
      <c r="AD136" s="158">
        <f t="shared" si="84"/>
        <v>778217237.46147096</v>
      </c>
      <c r="AE136" s="158">
        <f t="shared" si="84"/>
        <v>45296402.746716633</v>
      </c>
      <c r="AF136" s="338">
        <f t="shared" si="59"/>
        <v>5.8205344942593218E-2</v>
      </c>
    </row>
    <row r="137" spans="1:34" ht="13">
      <c r="A137" s="138"/>
      <c r="B137" s="69" t="s">
        <v>132</v>
      </c>
      <c r="C137" s="70">
        <f>C25+C136</f>
        <v>1579963392.0000014</v>
      </c>
      <c r="D137" s="70">
        <f t="shared" ref="D137:J137" si="85">D25+D136</f>
        <v>2095549</v>
      </c>
      <c r="E137" s="70">
        <f t="shared" si="85"/>
        <v>151683</v>
      </c>
      <c r="F137" s="70">
        <f t="shared" si="85"/>
        <v>223819</v>
      </c>
      <c r="G137" s="70">
        <f t="shared" si="85"/>
        <v>440369</v>
      </c>
      <c r="H137" s="70">
        <f>H25+H136</f>
        <v>64570.687011000009</v>
      </c>
      <c r="I137" s="54">
        <f t="shared" si="50"/>
        <v>753.96155947677744</v>
      </c>
      <c r="J137" s="70">
        <f t="shared" si="85"/>
        <v>3604157.6642567194</v>
      </c>
      <c r="K137" s="62">
        <f t="shared" si="52"/>
        <v>438.37244071447554</v>
      </c>
      <c r="L137" s="70">
        <f t="shared" ref="L137" si="86">L25+L136</f>
        <v>947978035.20000052</v>
      </c>
      <c r="M137" s="124"/>
      <c r="N137" s="124"/>
      <c r="O137" s="124"/>
      <c r="P137" s="70">
        <f t="shared" ref="P137:AE137" si="87">P25+P136</f>
        <v>947978035.200001</v>
      </c>
      <c r="Q137" s="236"/>
      <c r="R137" s="70">
        <f>R25+R136</f>
        <v>631985356.80000055</v>
      </c>
      <c r="S137" s="236"/>
      <c r="T137" s="294">
        <f t="shared" si="87"/>
        <v>1579963392.0000019</v>
      </c>
      <c r="U137" s="70"/>
      <c r="V137" s="70">
        <f t="shared" si="87"/>
        <v>1817580923.8647242</v>
      </c>
      <c r="W137" s="70">
        <f t="shared" si="87"/>
        <v>183882344</v>
      </c>
      <c r="X137" s="70"/>
      <c r="Y137" s="295">
        <f t="shared" si="87"/>
        <v>183882344.00000027</v>
      </c>
      <c r="Z137" s="70">
        <f t="shared" si="87"/>
        <v>1763845736.0000014</v>
      </c>
      <c r="AA137" s="62">
        <f t="shared" si="57"/>
        <v>489.39194683198104</v>
      </c>
      <c r="AB137" s="62">
        <f t="shared" si="58"/>
        <v>841.71056653888854</v>
      </c>
      <c r="AC137" s="109"/>
      <c r="AD137" s="159">
        <f t="shared" si="87"/>
        <v>1679452737.2519994</v>
      </c>
      <c r="AE137" s="159">
        <f t="shared" si="87"/>
        <v>84392998.748001769</v>
      </c>
      <c r="AF137" s="341">
        <f t="shared" si="59"/>
        <v>5.0250296942615957E-2</v>
      </c>
    </row>
  </sheetData>
  <sheetProtection formatCells="0" formatColumns="0" formatRows="0" insertColumns="0" insertRows="0" insertHyperlinks="0" deleteColumns="0" deleteRows="0"/>
  <mergeCells count="24">
    <mergeCell ref="L12:U12"/>
    <mergeCell ref="V12:X12"/>
    <mergeCell ref="Y12:AB12"/>
    <mergeCell ref="E8:F8"/>
    <mergeCell ref="D12:H12"/>
    <mergeCell ref="B9:D9"/>
    <mergeCell ref="E9:F9"/>
    <mergeCell ref="H9:J9"/>
    <mergeCell ref="AE13:AF13"/>
    <mergeCell ref="B4:D4"/>
    <mergeCell ref="E4:F4"/>
    <mergeCell ref="H4:J4"/>
    <mergeCell ref="B5:D5"/>
    <mergeCell ref="E5:F5"/>
    <mergeCell ref="H5:J6"/>
    <mergeCell ref="K5:K6"/>
    <mergeCell ref="B6:D6"/>
    <mergeCell ref="E6:F6"/>
    <mergeCell ref="B7:D7"/>
    <mergeCell ref="E7:F7"/>
    <mergeCell ref="H7:J8"/>
    <mergeCell ref="AD12:AF12"/>
    <mergeCell ref="K7:K8"/>
    <mergeCell ref="B8:D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27"/>
  <sheetViews>
    <sheetView zoomScaleNormal="100" workbookViewId="0">
      <pane xSplit="2" ySplit="2" topLeftCell="C3" activePane="bottomRight" state="frozen"/>
      <selection activeCell="AA32" sqref="AA32"/>
      <selection pane="topRight" activeCell="AA32" sqref="AA32"/>
      <selection pane="bottomLeft" activeCell="AA32" sqref="AA32"/>
      <selection pane="bottomRight" activeCell="B2" sqref="B2"/>
    </sheetView>
  </sheetViews>
  <sheetFormatPr defaultRowHeight="14"/>
  <cols>
    <col min="1" max="1" width="6.6328125" style="24" customWidth="1"/>
    <col min="2" max="2" width="24.453125" style="25" customWidth="1"/>
    <col min="3" max="3" width="18.36328125" style="16" customWidth="1"/>
    <col min="4" max="8" width="16.6328125" style="193" customWidth="1"/>
    <col min="9" max="10" width="16.54296875" style="16" customWidth="1"/>
    <col min="11" max="11" width="14.54296875" customWidth="1"/>
    <col min="12" max="12" width="13.54296875" customWidth="1"/>
  </cols>
  <sheetData>
    <row r="2" spans="1:12" ht="17.5">
      <c r="B2" s="26" t="s">
        <v>241</v>
      </c>
      <c r="D2" s="199"/>
      <c r="E2" s="199"/>
      <c r="F2" s="199"/>
      <c r="G2" s="199"/>
      <c r="H2" s="199"/>
    </row>
    <row r="3" spans="1:12" s="9" customFormat="1" ht="15" customHeight="1">
      <c r="A3" s="132"/>
      <c r="B3" s="134"/>
      <c r="C3" s="50"/>
      <c r="D3" s="50"/>
      <c r="E3" s="50"/>
      <c r="F3" s="50"/>
      <c r="G3" s="50"/>
      <c r="H3" s="50"/>
      <c r="I3" s="50"/>
      <c r="J3" s="133"/>
    </row>
    <row r="4" spans="1:12" ht="28">
      <c r="A4" s="55"/>
      <c r="B4" s="71"/>
      <c r="C4" s="72" t="s">
        <v>133</v>
      </c>
      <c r="D4" s="194" t="s">
        <v>221</v>
      </c>
      <c r="E4" s="194" t="s">
        <v>134</v>
      </c>
      <c r="F4" s="194" t="s">
        <v>135</v>
      </c>
      <c r="G4" s="195" t="s">
        <v>136</v>
      </c>
      <c r="H4" s="196" t="s">
        <v>137</v>
      </c>
      <c r="I4" s="72" t="s">
        <v>138</v>
      </c>
      <c r="J4" s="344"/>
    </row>
    <row r="5" spans="1:12" ht="15.5">
      <c r="A5" s="55"/>
      <c r="B5" s="56" t="s">
        <v>123</v>
      </c>
      <c r="C5" s="73">
        <f>C15+C126</f>
        <v>1406622400.0000014</v>
      </c>
      <c r="D5" s="73">
        <f t="shared" ref="D5:G5" si="0">D15+D126</f>
        <v>98504781</v>
      </c>
      <c r="E5" s="73">
        <f t="shared" si="0"/>
        <v>52095673</v>
      </c>
      <c r="F5" s="73">
        <f t="shared" si="0"/>
        <v>2342259</v>
      </c>
      <c r="G5" s="73">
        <f t="shared" si="0"/>
        <v>20398279</v>
      </c>
      <c r="H5" s="198">
        <f>H15+H126</f>
        <v>173340992</v>
      </c>
      <c r="I5" s="73">
        <f>C5+H5</f>
        <v>1579963392.0000014</v>
      </c>
      <c r="J5" s="345"/>
      <c r="K5" s="424"/>
      <c r="L5" s="346"/>
    </row>
    <row r="6" spans="1:12" ht="15.5">
      <c r="A6" s="324">
        <v>1</v>
      </c>
      <c r="B6" s="28" t="s">
        <v>2</v>
      </c>
      <c r="C6" s="404">
        <f>IIN_ienemumi!D11</f>
        <v>36685335.678179145</v>
      </c>
      <c r="D6" s="410">
        <v>774606</v>
      </c>
      <c r="E6" s="321">
        <v>1310134</v>
      </c>
      <c r="F6" s="321">
        <v>9515</v>
      </c>
      <c r="G6" s="321">
        <v>452037</v>
      </c>
      <c r="H6" s="378">
        <f>SUM(D6:G6)</f>
        <v>2546292</v>
      </c>
      <c r="I6" s="29">
        <f>C6+H6</f>
        <v>39231627.678179145</v>
      </c>
      <c r="J6" s="345"/>
      <c r="K6" s="410"/>
    </row>
    <row r="7" spans="1:12" ht="15.5">
      <c r="A7" s="325">
        <v>2</v>
      </c>
      <c r="B7" s="31" t="s">
        <v>3</v>
      </c>
      <c r="C7" s="405">
        <f>IIN_ienemumi!D12</f>
        <v>11248891.632460814</v>
      </c>
      <c r="D7" s="386">
        <v>282488</v>
      </c>
      <c r="E7" s="380">
        <v>242014</v>
      </c>
      <c r="F7" s="380">
        <v>3826</v>
      </c>
      <c r="G7" s="380">
        <v>94170</v>
      </c>
      <c r="H7" s="381">
        <f t="shared" ref="H7:H70" si="1">SUM(D7:G7)</f>
        <v>622498</v>
      </c>
      <c r="I7" s="29">
        <f t="shared" ref="I7:I70" si="2">C7+H7</f>
        <v>11871389.632460814</v>
      </c>
      <c r="J7" s="345"/>
      <c r="K7" s="346"/>
    </row>
    <row r="8" spans="1:12" ht="15.5">
      <c r="A8" s="325">
        <v>3</v>
      </c>
      <c r="B8" s="31" t="s">
        <v>4</v>
      </c>
      <c r="C8" s="405">
        <f>IIN_ienemumi!D13</f>
        <v>39383189.553355619</v>
      </c>
      <c r="D8" s="386">
        <v>1159741</v>
      </c>
      <c r="E8" s="380">
        <v>1186134</v>
      </c>
      <c r="F8" s="380">
        <v>30689</v>
      </c>
      <c r="G8" s="380">
        <v>590593</v>
      </c>
      <c r="H8" s="381">
        <f t="shared" si="1"/>
        <v>2967157</v>
      </c>
      <c r="I8" s="29">
        <f t="shared" si="2"/>
        <v>42350346.553355619</v>
      </c>
      <c r="J8" s="345"/>
    </row>
    <row r="9" spans="1:12" ht="15.5">
      <c r="A9" s="325">
        <v>4</v>
      </c>
      <c r="B9" s="31" t="s">
        <v>5</v>
      </c>
      <c r="C9" s="405">
        <f>IIN_ienemumi!D14</f>
        <v>52293834.855402052</v>
      </c>
      <c r="D9" s="386">
        <v>5904555</v>
      </c>
      <c r="E9" s="380">
        <v>2400464</v>
      </c>
      <c r="F9" s="380">
        <v>11135</v>
      </c>
      <c r="G9" s="380">
        <v>1115419</v>
      </c>
      <c r="H9" s="381">
        <f t="shared" si="1"/>
        <v>9431573</v>
      </c>
      <c r="I9" s="29">
        <f t="shared" si="2"/>
        <v>61725407.855402052</v>
      </c>
      <c r="J9" s="345"/>
    </row>
    <row r="10" spans="1:12" ht="15.5">
      <c r="A10" s="325">
        <v>5</v>
      </c>
      <c r="B10" s="31" t="s">
        <v>6</v>
      </c>
      <c r="C10" s="405">
        <f>IIN_ienemumi!D15</f>
        <v>38750326.268765986</v>
      </c>
      <c r="D10" s="386">
        <v>1465006</v>
      </c>
      <c r="E10" s="382">
        <v>1480541</v>
      </c>
      <c r="F10" s="382">
        <v>62719</v>
      </c>
      <c r="G10" s="382">
        <v>477266</v>
      </c>
      <c r="H10" s="381">
        <f t="shared" si="1"/>
        <v>3485532</v>
      </c>
      <c r="I10" s="29">
        <f t="shared" si="2"/>
        <v>42235858.268765986</v>
      </c>
      <c r="J10" s="345"/>
    </row>
    <row r="11" spans="1:12" ht="15.5">
      <c r="A11" s="325">
        <v>6</v>
      </c>
      <c r="B11" s="31" t="s">
        <v>7</v>
      </c>
      <c r="C11" s="405">
        <f>IIN_ienemumi!D16</f>
        <v>13483277.300603509</v>
      </c>
      <c r="D11" s="386">
        <v>310448</v>
      </c>
      <c r="E11" s="380">
        <v>315080</v>
      </c>
      <c r="F11" s="380">
        <v>2565</v>
      </c>
      <c r="G11" s="380">
        <v>157730</v>
      </c>
      <c r="H11" s="381">
        <f t="shared" si="1"/>
        <v>785823</v>
      </c>
      <c r="I11" s="29">
        <f t="shared" si="2"/>
        <v>14269100.300603509</v>
      </c>
      <c r="J11" s="345"/>
    </row>
    <row r="12" spans="1:12" ht="15.5">
      <c r="A12" s="325">
        <v>7</v>
      </c>
      <c r="B12" s="31" t="s">
        <v>8</v>
      </c>
      <c r="C12" s="405">
        <f>IIN_ienemumi!D17</f>
        <v>598862125.90275073</v>
      </c>
      <c r="D12" s="386">
        <v>38229546</v>
      </c>
      <c r="E12" s="380">
        <v>32984190</v>
      </c>
      <c r="F12" s="380">
        <v>577100</v>
      </c>
      <c r="G12" s="380">
        <v>10889620</v>
      </c>
      <c r="H12" s="381">
        <f t="shared" si="1"/>
        <v>82680456</v>
      </c>
      <c r="I12" s="29">
        <f t="shared" si="2"/>
        <v>681542581.90275073</v>
      </c>
      <c r="J12" s="345"/>
    </row>
    <row r="13" spans="1:12" ht="15.5">
      <c r="A13" s="325">
        <v>8</v>
      </c>
      <c r="B13" s="31" t="s">
        <v>9</v>
      </c>
      <c r="C13" s="405">
        <f>IIN_ienemumi!D18</f>
        <v>18167743.453186534</v>
      </c>
      <c r="D13" s="387">
        <v>473636</v>
      </c>
      <c r="E13" s="380">
        <v>547626</v>
      </c>
      <c r="F13" s="380">
        <v>12332</v>
      </c>
      <c r="G13" s="380">
        <v>236446</v>
      </c>
      <c r="H13" s="381">
        <f t="shared" si="1"/>
        <v>1270040</v>
      </c>
      <c r="I13" s="29">
        <f t="shared" si="2"/>
        <v>19437783.453186534</v>
      </c>
      <c r="J13" s="345"/>
    </row>
    <row r="14" spans="1:12" ht="15.5">
      <c r="A14" s="326">
        <v>9</v>
      </c>
      <c r="B14" s="33" t="s">
        <v>10</v>
      </c>
      <c r="C14" s="406">
        <f>IIN_ienemumi!D19</f>
        <v>28194218.391962275</v>
      </c>
      <c r="D14" s="388">
        <v>1464831</v>
      </c>
      <c r="E14" s="383">
        <v>1235843</v>
      </c>
      <c r="F14" s="383">
        <v>235657</v>
      </c>
      <c r="G14" s="383">
        <v>275358</v>
      </c>
      <c r="H14" s="407">
        <f t="shared" si="1"/>
        <v>3211689</v>
      </c>
      <c r="I14" s="29">
        <f t="shared" si="2"/>
        <v>31405907.391962275</v>
      </c>
      <c r="J14" s="345"/>
    </row>
    <row r="15" spans="1:12" ht="15.5">
      <c r="A15" s="527" t="s">
        <v>11</v>
      </c>
      <c r="B15" s="527"/>
      <c r="C15" s="73">
        <f t="shared" ref="C15:I15" si="3">SUM(C6:C14)</f>
        <v>837068943.03666663</v>
      </c>
      <c r="D15" s="200">
        <f>SUM(D6:D14)</f>
        <v>50064857</v>
      </c>
      <c r="E15" s="200">
        <f>SUM(E6:E14)</f>
        <v>41702026</v>
      </c>
      <c r="F15" s="200">
        <f>SUM(F6:F14)</f>
        <v>945538</v>
      </c>
      <c r="G15" s="200">
        <f>SUM(G6:G14)</f>
        <v>14288639</v>
      </c>
      <c r="H15" s="197">
        <f>SUM(H6:H14)</f>
        <v>107001060</v>
      </c>
      <c r="I15" s="73">
        <f t="shared" si="3"/>
        <v>944070003.03666663</v>
      </c>
      <c r="J15" s="345"/>
    </row>
    <row r="16" spans="1:12" ht="15.5">
      <c r="A16" s="327">
        <v>10</v>
      </c>
      <c r="B16" s="408" t="s">
        <v>12</v>
      </c>
      <c r="C16" s="404">
        <f>IIN_ienemumi!D20</f>
        <v>936582.72755310964</v>
      </c>
      <c r="D16" s="384">
        <v>131503</v>
      </c>
      <c r="E16" s="385">
        <v>5668</v>
      </c>
      <c r="F16" s="385">
        <v>970</v>
      </c>
      <c r="G16" s="385">
        <v>7174</v>
      </c>
      <c r="H16" s="378">
        <f t="shared" si="1"/>
        <v>145315</v>
      </c>
      <c r="I16" s="29">
        <f t="shared" si="2"/>
        <v>1081897.7275531096</v>
      </c>
      <c r="J16" s="345"/>
    </row>
    <row r="17" spans="1:10" ht="15.5">
      <c r="A17" s="325">
        <v>11</v>
      </c>
      <c r="B17" s="31" t="s">
        <v>13</v>
      </c>
      <c r="C17" s="405">
        <f>IIN_ienemumi!D21</f>
        <v>5197869.1573741185</v>
      </c>
      <c r="D17" s="386">
        <v>178746</v>
      </c>
      <c r="E17" s="380">
        <v>161050</v>
      </c>
      <c r="F17" s="380">
        <v>21746</v>
      </c>
      <c r="G17" s="380">
        <v>42029</v>
      </c>
      <c r="H17" s="381">
        <f t="shared" si="1"/>
        <v>403571</v>
      </c>
      <c r="I17" s="29">
        <f t="shared" si="2"/>
        <v>5601440.1573741185</v>
      </c>
      <c r="J17" s="345"/>
    </row>
    <row r="18" spans="1:10" ht="15.5">
      <c r="A18" s="325">
        <v>12</v>
      </c>
      <c r="B18" s="31" t="s">
        <v>14</v>
      </c>
      <c r="C18" s="405">
        <f>IIN_ienemumi!D22</f>
        <v>3847951.8570642602</v>
      </c>
      <c r="D18" s="386">
        <v>392001</v>
      </c>
      <c r="E18" s="380">
        <v>35882</v>
      </c>
      <c r="F18" s="380">
        <v>10338</v>
      </c>
      <c r="G18" s="380">
        <v>24326</v>
      </c>
      <c r="H18" s="381">
        <f t="shared" si="1"/>
        <v>462547</v>
      </c>
      <c r="I18" s="29">
        <f t="shared" si="2"/>
        <v>4310498.8570642602</v>
      </c>
      <c r="J18" s="345"/>
    </row>
    <row r="19" spans="1:10" ht="15.5">
      <c r="A19" s="325">
        <v>13</v>
      </c>
      <c r="B19" s="31" t="s">
        <v>15</v>
      </c>
      <c r="C19" s="405">
        <f>IIN_ienemumi!D23</f>
        <v>1237683.1046666941</v>
      </c>
      <c r="D19" s="386">
        <v>111073</v>
      </c>
      <c r="E19" s="380">
        <v>5333</v>
      </c>
      <c r="F19" s="380">
        <v>367</v>
      </c>
      <c r="G19" s="380">
        <v>4186</v>
      </c>
      <c r="H19" s="381">
        <f t="shared" si="1"/>
        <v>120959</v>
      </c>
      <c r="I19" s="29">
        <f t="shared" si="2"/>
        <v>1358642.1046666941</v>
      </c>
      <c r="J19" s="345"/>
    </row>
    <row r="20" spans="1:10" ht="15.5">
      <c r="A20" s="325">
        <v>14</v>
      </c>
      <c r="B20" s="31" t="s">
        <v>16</v>
      </c>
      <c r="C20" s="405">
        <f>IIN_ienemumi!D24</f>
        <v>2050056.6273904878</v>
      </c>
      <c r="D20" s="386">
        <v>215502</v>
      </c>
      <c r="E20" s="380">
        <v>8071</v>
      </c>
      <c r="F20" s="380">
        <v>0</v>
      </c>
      <c r="G20" s="380">
        <v>9247</v>
      </c>
      <c r="H20" s="381">
        <f t="shared" si="1"/>
        <v>232820</v>
      </c>
      <c r="I20" s="29">
        <f t="shared" si="2"/>
        <v>2282876.6273904881</v>
      </c>
      <c r="J20" s="345"/>
    </row>
    <row r="21" spans="1:10" ht="15.5">
      <c r="A21" s="325">
        <v>15</v>
      </c>
      <c r="B21" s="31" t="s">
        <v>17</v>
      </c>
      <c r="C21" s="405">
        <f>IIN_ienemumi!D25</f>
        <v>635816.28144498693</v>
      </c>
      <c r="D21" s="386">
        <v>82844</v>
      </c>
      <c r="E21" s="380">
        <v>4162</v>
      </c>
      <c r="F21" s="380">
        <v>3038</v>
      </c>
      <c r="G21" s="380">
        <v>3192</v>
      </c>
      <c r="H21" s="381">
        <f t="shared" si="1"/>
        <v>93236</v>
      </c>
      <c r="I21" s="29">
        <f t="shared" si="2"/>
        <v>729052.28144498693</v>
      </c>
      <c r="J21" s="345"/>
    </row>
    <row r="22" spans="1:10" ht="15.5">
      <c r="A22" s="325">
        <v>16</v>
      </c>
      <c r="B22" s="31" t="s">
        <v>18</v>
      </c>
      <c r="C22" s="405">
        <f>IIN_ienemumi!D26</f>
        <v>6721501.7210116526</v>
      </c>
      <c r="D22" s="386">
        <v>571974</v>
      </c>
      <c r="E22" s="382">
        <v>88848</v>
      </c>
      <c r="F22" s="382">
        <v>30820</v>
      </c>
      <c r="G22" s="382">
        <v>47061</v>
      </c>
      <c r="H22" s="381">
        <f t="shared" si="1"/>
        <v>738703</v>
      </c>
      <c r="I22" s="29">
        <f t="shared" si="2"/>
        <v>7460204.7210116526</v>
      </c>
      <c r="J22" s="345"/>
    </row>
    <row r="23" spans="1:10" ht="15.5">
      <c r="A23" s="325">
        <v>17</v>
      </c>
      <c r="B23" s="31" t="s">
        <v>19</v>
      </c>
      <c r="C23" s="405">
        <f>IIN_ienemumi!D27</f>
        <v>2890431.4660298359</v>
      </c>
      <c r="D23" s="386">
        <v>295922</v>
      </c>
      <c r="E23" s="382">
        <v>37810</v>
      </c>
      <c r="F23" s="382">
        <v>11667</v>
      </c>
      <c r="G23" s="382">
        <v>23277</v>
      </c>
      <c r="H23" s="381">
        <f t="shared" si="1"/>
        <v>368676</v>
      </c>
      <c r="I23" s="29">
        <f t="shared" si="2"/>
        <v>3259107.4660298359</v>
      </c>
      <c r="J23" s="345"/>
    </row>
    <row r="24" spans="1:10" ht="15.5">
      <c r="A24" s="325">
        <v>18</v>
      </c>
      <c r="B24" s="31" t="s">
        <v>20</v>
      </c>
      <c r="C24" s="405">
        <f>IIN_ienemumi!D28</f>
        <v>1301800.6979894741</v>
      </c>
      <c r="D24" s="386">
        <v>187338</v>
      </c>
      <c r="E24" s="382">
        <v>8401</v>
      </c>
      <c r="F24" s="382">
        <v>31649</v>
      </c>
      <c r="G24" s="382">
        <v>7025</v>
      </c>
      <c r="H24" s="381">
        <f t="shared" si="1"/>
        <v>234413</v>
      </c>
      <c r="I24" s="29">
        <f t="shared" si="2"/>
        <v>1536213.6979894741</v>
      </c>
      <c r="J24" s="345"/>
    </row>
    <row r="25" spans="1:10" ht="15.5">
      <c r="A25" s="325">
        <v>19</v>
      </c>
      <c r="B25" s="31" t="s">
        <v>21</v>
      </c>
      <c r="C25" s="405">
        <f>IIN_ienemumi!D29</f>
        <v>3028502.8169786693</v>
      </c>
      <c r="D25" s="386">
        <v>515791</v>
      </c>
      <c r="E25" s="382">
        <v>37003</v>
      </c>
      <c r="F25" s="382">
        <v>7232</v>
      </c>
      <c r="G25" s="382">
        <v>16578</v>
      </c>
      <c r="H25" s="381">
        <f t="shared" si="1"/>
        <v>576604</v>
      </c>
      <c r="I25" s="29">
        <f t="shared" si="2"/>
        <v>3605106.8169786693</v>
      </c>
      <c r="J25" s="345"/>
    </row>
    <row r="26" spans="1:10" ht="15.5">
      <c r="A26" s="325">
        <v>20</v>
      </c>
      <c r="B26" s="31" t="s">
        <v>22</v>
      </c>
      <c r="C26" s="405">
        <f>IIN_ienemumi!D30</f>
        <v>11684100.839621387</v>
      </c>
      <c r="D26" s="386">
        <v>935535</v>
      </c>
      <c r="E26" s="382">
        <v>222708</v>
      </c>
      <c r="F26" s="382">
        <v>902</v>
      </c>
      <c r="G26" s="382">
        <v>199598</v>
      </c>
      <c r="H26" s="381">
        <f t="shared" si="1"/>
        <v>1358743</v>
      </c>
      <c r="I26" s="29">
        <f t="shared" si="2"/>
        <v>13042843.839621387</v>
      </c>
      <c r="J26" s="345"/>
    </row>
    <row r="27" spans="1:10" ht="15.5">
      <c r="A27" s="325">
        <v>21</v>
      </c>
      <c r="B27" s="31" t="s">
        <v>23</v>
      </c>
      <c r="C27" s="405">
        <f>IIN_ienemumi!D31</f>
        <v>12191525.514153995</v>
      </c>
      <c r="D27" s="386">
        <v>860090</v>
      </c>
      <c r="E27" s="380">
        <v>256545</v>
      </c>
      <c r="F27" s="380">
        <v>41457</v>
      </c>
      <c r="G27" s="380">
        <v>235513</v>
      </c>
      <c r="H27" s="381">
        <f t="shared" si="1"/>
        <v>1393605</v>
      </c>
      <c r="I27" s="29">
        <f t="shared" si="2"/>
        <v>13585130.514153995</v>
      </c>
      <c r="J27" s="345"/>
    </row>
    <row r="28" spans="1:10" ht="15.5">
      <c r="A28" s="325">
        <v>22</v>
      </c>
      <c r="B28" s="31" t="s">
        <v>24</v>
      </c>
      <c r="C28" s="405">
        <f>IIN_ienemumi!D32</f>
        <v>4021598.9174226732</v>
      </c>
      <c r="D28" s="386">
        <v>217228</v>
      </c>
      <c r="E28" s="382">
        <v>36043</v>
      </c>
      <c r="F28" s="382">
        <v>8146</v>
      </c>
      <c r="G28" s="382">
        <v>39870</v>
      </c>
      <c r="H28" s="381">
        <f t="shared" si="1"/>
        <v>301287</v>
      </c>
      <c r="I28" s="29">
        <f t="shared" si="2"/>
        <v>4322885.9174226727</v>
      </c>
      <c r="J28" s="345"/>
    </row>
    <row r="29" spans="1:10" ht="15.5">
      <c r="A29" s="325">
        <v>23</v>
      </c>
      <c r="B29" s="31" t="s">
        <v>25</v>
      </c>
      <c r="C29" s="405">
        <f>IIN_ienemumi!D33</f>
        <v>359718.42897699913</v>
      </c>
      <c r="D29" s="386">
        <v>60873</v>
      </c>
      <c r="E29" s="382">
        <v>1820</v>
      </c>
      <c r="F29" s="382">
        <v>141</v>
      </c>
      <c r="G29" s="382">
        <v>1443</v>
      </c>
      <c r="H29" s="381">
        <f t="shared" si="1"/>
        <v>64277</v>
      </c>
      <c r="I29" s="29">
        <f t="shared" si="2"/>
        <v>423995.42897699913</v>
      </c>
      <c r="J29" s="345"/>
    </row>
    <row r="30" spans="1:10" ht="15.5">
      <c r="A30" s="325">
        <v>24</v>
      </c>
      <c r="B30" s="31" t="s">
        <v>26</v>
      </c>
      <c r="C30" s="405">
        <f>IIN_ienemumi!D34</f>
        <v>4971250.5424466105</v>
      </c>
      <c r="D30" s="386">
        <v>365838</v>
      </c>
      <c r="E30" s="380">
        <v>56497</v>
      </c>
      <c r="F30" s="380">
        <v>4170</v>
      </c>
      <c r="G30" s="380">
        <v>30370</v>
      </c>
      <c r="H30" s="381">
        <f t="shared" si="1"/>
        <v>456875</v>
      </c>
      <c r="I30" s="29">
        <f t="shared" si="2"/>
        <v>5428125.5424466105</v>
      </c>
      <c r="J30" s="345"/>
    </row>
    <row r="31" spans="1:10" ht="15.5">
      <c r="A31" s="325">
        <v>25</v>
      </c>
      <c r="B31" s="31" t="s">
        <v>27</v>
      </c>
      <c r="C31" s="405">
        <f>IIN_ienemumi!D35</f>
        <v>12557116.451891758</v>
      </c>
      <c r="D31" s="386">
        <v>1558144</v>
      </c>
      <c r="E31" s="380">
        <v>204028</v>
      </c>
      <c r="F31" s="380">
        <v>28031</v>
      </c>
      <c r="G31" s="380">
        <v>112693</v>
      </c>
      <c r="H31" s="381">
        <f t="shared" si="1"/>
        <v>1902896</v>
      </c>
      <c r="I31" s="29">
        <f t="shared" si="2"/>
        <v>14460012.451891758</v>
      </c>
      <c r="J31" s="345"/>
    </row>
    <row r="32" spans="1:10" ht="15.5">
      <c r="A32" s="325">
        <v>26</v>
      </c>
      <c r="B32" s="31" t="s">
        <v>28</v>
      </c>
      <c r="C32" s="405">
        <f>IIN_ienemumi!D36</f>
        <v>1796851.4208585261</v>
      </c>
      <c r="D32" s="386">
        <v>174688</v>
      </c>
      <c r="E32" s="382">
        <v>16585</v>
      </c>
      <c r="F32" s="382">
        <v>13631</v>
      </c>
      <c r="G32" s="382">
        <v>12829</v>
      </c>
      <c r="H32" s="381">
        <f t="shared" si="1"/>
        <v>217733</v>
      </c>
      <c r="I32" s="29">
        <f t="shared" si="2"/>
        <v>2014584.4208585261</v>
      </c>
      <c r="J32" s="345"/>
    </row>
    <row r="33" spans="1:10" ht="15.5">
      <c r="A33" s="325">
        <v>27</v>
      </c>
      <c r="B33" s="31" t="s">
        <v>29</v>
      </c>
      <c r="C33" s="405">
        <f>IIN_ienemumi!D37</f>
        <v>3157147.2663536631</v>
      </c>
      <c r="D33" s="386">
        <v>320264</v>
      </c>
      <c r="E33" s="380">
        <v>71118</v>
      </c>
      <c r="F33" s="380">
        <v>20030</v>
      </c>
      <c r="G33" s="380">
        <v>20524</v>
      </c>
      <c r="H33" s="381">
        <f t="shared" si="1"/>
        <v>431936</v>
      </c>
      <c r="I33" s="29">
        <f t="shared" si="2"/>
        <v>3589083.2663536631</v>
      </c>
      <c r="J33" s="345"/>
    </row>
    <row r="34" spans="1:10" ht="15.5">
      <c r="A34" s="325">
        <v>28</v>
      </c>
      <c r="B34" s="31" t="s">
        <v>30</v>
      </c>
      <c r="C34" s="405">
        <f>IIN_ienemumi!D38</f>
        <v>4202194.2123141792</v>
      </c>
      <c r="D34" s="386">
        <v>391424</v>
      </c>
      <c r="E34" s="382">
        <v>34857</v>
      </c>
      <c r="F34" s="382">
        <v>45412</v>
      </c>
      <c r="G34" s="382">
        <v>32436</v>
      </c>
      <c r="H34" s="381">
        <f t="shared" si="1"/>
        <v>504129</v>
      </c>
      <c r="I34" s="29">
        <f t="shared" si="2"/>
        <v>4706323.2123141792</v>
      </c>
      <c r="J34" s="345"/>
    </row>
    <row r="35" spans="1:10" ht="15.5">
      <c r="A35" s="325">
        <v>29</v>
      </c>
      <c r="B35" s="31" t="s">
        <v>31</v>
      </c>
      <c r="C35" s="405">
        <f>IIN_ienemumi!D39</f>
        <v>9702296.953363128</v>
      </c>
      <c r="D35" s="386">
        <v>776621</v>
      </c>
      <c r="E35" s="382">
        <v>73074</v>
      </c>
      <c r="F35" s="382">
        <v>116</v>
      </c>
      <c r="G35" s="382">
        <v>205959</v>
      </c>
      <c r="H35" s="381">
        <f t="shared" si="1"/>
        <v>1055770</v>
      </c>
      <c r="I35" s="29">
        <f t="shared" si="2"/>
        <v>10758066.953363128</v>
      </c>
      <c r="J35" s="345"/>
    </row>
    <row r="36" spans="1:10" ht="15.5">
      <c r="A36" s="325">
        <v>30</v>
      </c>
      <c r="B36" s="31" t="s">
        <v>32</v>
      </c>
      <c r="C36" s="405">
        <f>IIN_ienemumi!D40</f>
        <v>10861786.032111399</v>
      </c>
      <c r="D36" s="386">
        <v>437761</v>
      </c>
      <c r="E36" s="380">
        <v>324243</v>
      </c>
      <c r="F36" s="380">
        <v>32899</v>
      </c>
      <c r="G36" s="380">
        <v>137690</v>
      </c>
      <c r="H36" s="381">
        <f t="shared" si="1"/>
        <v>932593</v>
      </c>
      <c r="I36" s="29">
        <f t="shared" si="2"/>
        <v>11794379.032111399</v>
      </c>
      <c r="J36" s="345"/>
    </row>
    <row r="37" spans="1:10" ht="15.5">
      <c r="A37" s="325">
        <v>31</v>
      </c>
      <c r="B37" s="31" t="s">
        <v>33</v>
      </c>
      <c r="C37" s="405">
        <f>IIN_ienemumi!D41</f>
        <v>1221300.1054606845</v>
      </c>
      <c r="D37" s="386">
        <v>88853</v>
      </c>
      <c r="E37" s="380">
        <v>14845</v>
      </c>
      <c r="F37" s="380">
        <v>6792</v>
      </c>
      <c r="G37" s="380">
        <v>5725</v>
      </c>
      <c r="H37" s="381">
        <f t="shared" si="1"/>
        <v>116215</v>
      </c>
      <c r="I37" s="29">
        <f t="shared" si="2"/>
        <v>1337515.1054606845</v>
      </c>
      <c r="J37" s="345"/>
    </row>
    <row r="38" spans="1:10" ht="15.5">
      <c r="A38" s="325">
        <v>32</v>
      </c>
      <c r="B38" s="31" t="s">
        <v>34</v>
      </c>
      <c r="C38" s="405">
        <f>IIN_ienemumi!D42</f>
        <v>842000.60837045207</v>
      </c>
      <c r="D38" s="386">
        <v>151223</v>
      </c>
      <c r="E38" s="382">
        <v>2355</v>
      </c>
      <c r="F38" s="382">
        <v>24</v>
      </c>
      <c r="G38" s="382">
        <v>5190</v>
      </c>
      <c r="H38" s="381">
        <f t="shared" si="1"/>
        <v>158792</v>
      </c>
      <c r="I38" s="29">
        <f t="shared" si="2"/>
        <v>1000792.6083704521</v>
      </c>
      <c r="J38" s="345"/>
    </row>
    <row r="39" spans="1:10" ht="15.5">
      <c r="A39" s="325">
        <v>33</v>
      </c>
      <c r="B39" s="31" t="s">
        <v>35</v>
      </c>
      <c r="C39" s="405">
        <f>IIN_ienemumi!D43</f>
        <v>2147502.0095598628</v>
      </c>
      <c r="D39" s="387">
        <v>313384</v>
      </c>
      <c r="E39" s="382">
        <v>13657</v>
      </c>
      <c r="F39" s="382">
        <v>511</v>
      </c>
      <c r="G39" s="382">
        <v>13518</v>
      </c>
      <c r="H39" s="381">
        <f t="shared" si="1"/>
        <v>341070</v>
      </c>
      <c r="I39" s="29">
        <f t="shared" si="2"/>
        <v>2488572.0095598628</v>
      </c>
      <c r="J39" s="345"/>
    </row>
    <row r="40" spans="1:10" ht="15.5">
      <c r="A40" s="325">
        <v>34</v>
      </c>
      <c r="B40" s="31" t="s">
        <v>36</v>
      </c>
      <c r="C40" s="405">
        <f>IIN_ienemumi!D44</f>
        <v>6863678.9617788363</v>
      </c>
      <c r="D40" s="386">
        <v>764437</v>
      </c>
      <c r="E40" s="382">
        <v>100858</v>
      </c>
      <c r="F40" s="382">
        <v>31643</v>
      </c>
      <c r="G40" s="382">
        <v>57203</v>
      </c>
      <c r="H40" s="381">
        <f t="shared" si="1"/>
        <v>954141</v>
      </c>
      <c r="I40" s="29">
        <f t="shared" si="2"/>
        <v>7817819.9617788363</v>
      </c>
      <c r="J40" s="345"/>
    </row>
    <row r="41" spans="1:10" ht="15.5">
      <c r="A41" s="325">
        <v>35</v>
      </c>
      <c r="B41" s="31" t="s">
        <v>37</v>
      </c>
      <c r="C41" s="405">
        <f>IIN_ienemumi!D45</f>
        <v>12597502.262209795</v>
      </c>
      <c r="D41" s="386">
        <v>1502358</v>
      </c>
      <c r="E41" s="382">
        <v>267268</v>
      </c>
      <c r="F41" s="380">
        <v>24962</v>
      </c>
      <c r="G41" s="380">
        <v>94510</v>
      </c>
      <c r="H41" s="381">
        <f t="shared" si="1"/>
        <v>1889098</v>
      </c>
      <c r="I41" s="29">
        <f t="shared" si="2"/>
        <v>14486600.262209795</v>
      </c>
      <c r="J41" s="345"/>
    </row>
    <row r="42" spans="1:10" ht="15.5">
      <c r="A42" s="325">
        <v>36</v>
      </c>
      <c r="B42" s="31" t="s">
        <v>38</v>
      </c>
      <c r="C42" s="405">
        <f>IIN_ienemumi!D46</f>
        <v>2005622.529996969</v>
      </c>
      <c r="D42" s="386">
        <v>188751</v>
      </c>
      <c r="E42" s="380">
        <v>18310</v>
      </c>
      <c r="F42" s="380">
        <v>1919</v>
      </c>
      <c r="G42" s="380">
        <v>11110</v>
      </c>
      <c r="H42" s="381">
        <f t="shared" si="1"/>
        <v>220090</v>
      </c>
      <c r="I42" s="29">
        <f t="shared" si="2"/>
        <v>2225712.5299969688</v>
      </c>
      <c r="J42" s="345"/>
    </row>
    <row r="43" spans="1:10" ht="15.5">
      <c r="A43" s="325">
        <v>37</v>
      </c>
      <c r="B43" s="31" t="s">
        <v>39</v>
      </c>
      <c r="C43" s="405">
        <f>IIN_ienemumi!D47</f>
        <v>1348108.7575861299</v>
      </c>
      <c r="D43" s="387">
        <v>232550</v>
      </c>
      <c r="E43" s="382">
        <v>8939</v>
      </c>
      <c r="F43" s="382">
        <v>9683</v>
      </c>
      <c r="G43" s="382">
        <v>7166</v>
      </c>
      <c r="H43" s="381">
        <f t="shared" si="1"/>
        <v>258338</v>
      </c>
      <c r="I43" s="29">
        <f t="shared" si="2"/>
        <v>1606446.7575861299</v>
      </c>
      <c r="J43" s="345"/>
    </row>
    <row r="44" spans="1:10" ht="15.5">
      <c r="A44" s="325">
        <v>38</v>
      </c>
      <c r="B44" s="31" t="s">
        <v>40</v>
      </c>
      <c r="C44" s="405">
        <f>IIN_ienemumi!D48</f>
        <v>4717104.429251276</v>
      </c>
      <c r="D44" s="386">
        <v>593502</v>
      </c>
      <c r="E44" s="380">
        <v>87731</v>
      </c>
      <c r="F44" s="380">
        <v>15753</v>
      </c>
      <c r="G44" s="380">
        <v>96254</v>
      </c>
      <c r="H44" s="381">
        <f t="shared" si="1"/>
        <v>793240</v>
      </c>
      <c r="I44" s="29">
        <f t="shared" si="2"/>
        <v>5510344.429251276</v>
      </c>
      <c r="J44" s="345"/>
    </row>
    <row r="45" spans="1:10" ht="15.5">
      <c r="A45" s="325">
        <v>39</v>
      </c>
      <c r="B45" s="31" t="s">
        <v>41</v>
      </c>
      <c r="C45" s="405">
        <f>IIN_ienemumi!D49</f>
        <v>1345720.113373932</v>
      </c>
      <c r="D45" s="386">
        <v>139626</v>
      </c>
      <c r="E45" s="382">
        <v>15272</v>
      </c>
      <c r="F45" s="380">
        <v>5444</v>
      </c>
      <c r="G45" s="380">
        <v>8234</v>
      </c>
      <c r="H45" s="381">
        <f t="shared" si="1"/>
        <v>168576</v>
      </c>
      <c r="I45" s="29">
        <f t="shared" si="2"/>
        <v>1514296.113373932</v>
      </c>
      <c r="J45" s="345"/>
    </row>
    <row r="46" spans="1:10" ht="15.5">
      <c r="A46" s="325">
        <v>40</v>
      </c>
      <c r="B46" s="31" t="s">
        <v>42</v>
      </c>
      <c r="C46" s="405">
        <f>IIN_ienemumi!D50</f>
        <v>13988064.86290401</v>
      </c>
      <c r="D46" s="387">
        <v>1168275</v>
      </c>
      <c r="E46" s="382">
        <v>294601</v>
      </c>
      <c r="F46" s="382">
        <v>8085</v>
      </c>
      <c r="G46" s="380">
        <v>281146</v>
      </c>
      <c r="H46" s="381">
        <f t="shared" si="1"/>
        <v>1752107</v>
      </c>
      <c r="I46" s="29">
        <f t="shared" si="2"/>
        <v>15740171.86290401</v>
      </c>
      <c r="J46" s="345"/>
    </row>
    <row r="47" spans="1:10" ht="15.5">
      <c r="A47" s="325">
        <v>41</v>
      </c>
      <c r="B47" s="31" t="s">
        <v>43</v>
      </c>
      <c r="C47" s="405">
        <f>IIN_ienemumi!D51</f>
        <v>4884647.4170017997</v>
      </c>
      <c r="D47" s="386">
        <v>432843</v>
      </c>
      <c r="E47" s="382">
        <v>86630</v>
      </c>
      <c r="F47" s="382">
        <v>25316</v>
      </c>
      <c r="G47" s="382">
        <v>43270</v>
      </c>
      <c r="H47" s="381">
        <f t="shared" si="1"/>
        <v>588059</v>
      </c>
      <c r="I47" s="29">
        <f t="shared" si="2"/>
        <v>5472706.4170017997</v>
      </c>
      <c r="J47" s="345"/>
    </row>
    <row r="48" spans="1:10" ht="15.5">
      <c r="A48" s="325">
        <v>42</v>
      </c>
      <c r="B48" s="31" t="s">
        <v>44</v>
      </c>
      <c r="C48" s="405">
        <f>IIN_ienemumi!D52</f>
        <v>10094870.76186214</v>
      </c>
      <c r="D48" s="386">
        <v>840960</v>
      </c>
      <c r="E48" s="380">
        <v>128658</v>
      </c>
      <c r="F48" s="380">
        <v>12142</v>
      </c>
      <c r="G48" s="380">
        <v>61006</v>
      </c>
      <c r="H48" s="381">
        <f t="shared" si="1"/>
        <v>1042766</v>
      </c>
      <c r="I48" s="29">
        <f t="shared" si="2"/>
        <v>11137636.76186214</v>
      </c>
      <c r="J48" s="345"/>
    </row>
    <row r="49" spans="1:10" ht="15.5">
      <c r="A49" s="325">
        <v>43</v>
      </c>
      <c r="B49" s="31" t="s">
        <v>45</v>
      </c>
      <c r="C49" s="405">
        <f>IIN_ienemumi!D53</f>
        <v>5572637.3189499881</v>
      </c>
      <c r="D49" s="386">
        <v>387484</v>
      </c>
      <c r="E49" s="380">
        <v>86167</v>
      </c>
      <c r="F49" s="380">
        <v>17978</v>
      </c>
      <c r="G49" s="380">
        <v>50393</v>
      </c>
      <c r="H49" s="381">
        <f t="shared" si="1"/>
        <v>542022</v>
      </c>
      <c r="I49" s="29">
        <f t="shared" si="2"/>
        <v>6114659.3189499881</v>
      </c>
      <c r="J49" s="345"/>
    </row>
    <row r="50" spans="1:10" ht="15.5">
      <c r="A50" s="325">
        <v>44</v>
      </c>
      <c r="B50" s="31" t="s">
        <v>46</v>
      </c>
      <c r="C50" s="405">
        <f>IIN_ienemumi!D54</f>
        <v>10490022.174713247</v>
      </c>
      <c r="D50" s="386">
        <v>427213</v>
      </c>
      <c r="E50" s="380">
        <v>59218</v>
      </c>
      <c r="F50" s="380">
        <v>11377</v>
      </c>
      <c r="G50" s="380">
        <v>125294</v>
      </c>
      <c r="H50" s="381">
        <f t="shared" si="1"/>
        <v>623102</v>
      </c>
      <c r="I50" s="29">
        <f t="shared" si="2"/>
        <v>11113124.174713247</v>
      </c>
      <c r="J50" s="345"/>
    </row>
    <row r="51" spans="1:10" ht="15.5">
      <c r="A51" s="325">
        <v>45</v>
      </c>
      <c r="B51" s="31" t="s">
        <v>47</v>
      </c>
      <c r="C51" s="405">
        <f>IIN_ienemumi!D55</f>
        <v>5317180.0057223141</v>
      </c>
      <c r="D51" s="387">
        <v>215360</v>
      </c>
      <c r="E51" s="380">
        <v>148805</v>
      </c>
      <c r="F51" s="380">
        <v>26205</v>
      </c>
      <c r="G51" s="380">
        <v>63782</v>
      </c>
      <c r="H51" s="381">
        <f t="shared" si="1"/>
        <v>454152</v>
      </c>
      <c r="I51" s="29">
        <f t="shared" si="2"/>
        <v>5771332.0057223141</v>
      </c>
      <c r="J51" s="345"/>
    </row>
    <row r="52" spans="1:10" ht="15.5">
      <c r="A52" s="325">
        <v>46</v>
      </c>
      <c r="B52" s="31" t="s">
        <v>48</v>
      </c>
      <c r="C52" s="405">
        <f>IIN_ienemumi!D56</f>
        <v>2615192.7423947062</v>
      </c>
      <c r="D52" s="387">
        <v>257421</v>
      </c>
      <c r="E52" s="382">
        <v>78179</v>
      </c>
      <c r="F52" s="382">
        <v>16733</v>
      </c>
      <c r="G52" s="382">
        <v>14533</v>
      </c>
      <c r="H52" s="381">
        <f t="shared" si="1"/>
        <v>366866</v>
      </c>
      <c r="I52" s="29">
        <f t="shared" si="2"/>
        <v>2982058.7423947062</v>
      </c>
      <c r="J52" s="345"/>
    </row>
    <row r="53" spans="1:10" ht="15.5">
      <c r="A53" s="325">
        <v>47</v>
      </c>
      <c r="B53" s="31" t="s">
        <v>49</v>
      </c>
      <c r="C53" s="405">
        <f>IIN_ienemumi!D57</f>
        <v>2533916.302494505</v>
      </c>
      <c r="D53" s="386">
        <v>234397</v>
      </c>
      <c r="E53" s="382">
        <v>17106</v>
      </c>
      <c r="F53" s="382">
        <v>306</v>
      </c>
      <c r="G53" s="382">
        <v>15567</v>
      </c>
      <c r="H53" s="381">
        <f t="shared" si="1"/>
        <v>267376</v>
      </c>
      <c r="I53" s="29">
        <f t="shared" si="2"/>
        <v>2801292.302494505</v>
      </c>
      <c r="J53" s="345"/>
    </row>
    <row r="54" spans="1:10" ht="15.5">
      <c r="A54" s="325">
        <v>48</v>
      </c>
      <c r="B54" s="31" t="s">
        <v>50</v>
      </c>
      <c r="C54" s="405">
        <f>IIN_ienemumi!D58</f>
        <v>1023741.603648353</v>
      </c>
      <c r="D54" s="386">
        <v>92855</v>
      </c>
      <c r="E54" s="382">
        <v>7392</v>
      </c>
      <c r="F54" s="382">
        <v>1474</v>
      </c>
      <c r="G54" s="382">
        <v>6069</v>
      </c>
      <c r="H54" s="381">
        <f t="shared" si="1"/>
        <v>107790</v>
      </c>
      <c r="I54" s="29">
        <f t="shared" si="2"/>
        <v>1131531.6036483529</v>
      </c>
      <c r="J54" s="345"/>
    </row>
    <row r="55" spans="1:10" ht="15.5">
      <c r="A55" s="325">
        <v>49</v>
      </c>
      <c r="B55" s="31" t="s">
        <v>51</v>
      </c>
      <c r="C55" s="405">
        <f>IIN_ienemumi!D59</f>
        <v>1265128.8597333797</v>
      </c>
      <c r="D55" s="387">
        <v>219402</v>
      </c>
      <c r="E55" s="382">
        <v>5652</v>
      </c>
      <c r="F55" s="382">
        <v>2729</v>
      </c>
      <c r="G55" s="382">
        <v>5350</v>
      </c>
      <c r="H55" s="381">
        <f t="shared" si="1"/>
        <v>233133</v>
      </c>
      <c r="I55" s="29">
        <f t="shared" si="2"/>
        <v>1498261.8597333797</v>
      </c>
      <c r="J55" s="345"/>
    </row>
    <row r="56" spans="1:10" ht="15.5">
      <c r="A56" s="325">
        <v>50</v>
      </c>
      <c r="B56" s="31" t="s">
        <v>52</v>
      </c>
      <c r="C56" s="405">
        <f>IIN_ienemumi!D60</f>
        <v>1794895.7680119437</v>
      </c>
      <c r="D56" s="386">
        <v>328970</v>
      </c>
      <c r="E56" s="380">
        <v>7659</v>
      </c>
      <c r="F56" s="380">
        <v>346</v>
      </c>
      <c r="G56" s="380">
        <v>8644</v>
      </c>
      <c r="H56" s="381">
        <f t="shared" si="1"/>
        <v>345619</v>
      </c>
      <c r="I56" s="29">
        <f t="shared" si="2"/>
        <v>2140514.7680119434</v>
      </c>
      <c r="J56" s="345"/>
    </row>
    <row r="57" spans="1:10" ht="15.5">
      <c r="A57" s="325">
        <v>51</v>
      </c>
      <c r="B57" s="31" t="s">
        <v>53</v>
      </c>
      <c r="C57" s="405">
        <f>IIN_ienemumi!D61</f>
        <v>12258623.968107354</v>
      </c>
      <c r="D57" s="386">
        <v>2308506</v>
      </c>
      <c r="E57" s="380">
        <v>82434</v>
      </c>
      <c r="F57" s="380">
        <v>35394</v>
      </c>
      <c r="G57" s="380">
        <v>90584</v>
      </c>
      <c r="H57" s="381">
        <f t="shared" si="1"/>
        <v>2516918</v>
      </c>
      <c r="I57" s="29">
        <f t="shared" si="2"/>
        <v>14775541.968107354</v>
      </c>
      <c r="J57" s="345"/>
    </row>
    <row r="58" spans="1:10" ht="15.5">
      <c r="A58" s="325">
        <v>52</v>
      </c>
      <c r="B58" s="31" t="s">
        <v>54</v>
      </c>
      <c r="C58" s="405">
        <f>IIN_ienemumi!D62</f>
        <v>3513736.148150201</v>
      </c>
      <c r="D58" s="386">
        <v>469963</v>
      </c>
      <c r="E58" s="380">
        <v>32886</v>
      </c>
      <c r="F58" s="380">
        <v>10526</v>
      </c>
      <c r="G58" s="380">
        <v>25050</v>
      </c>
      <c r="H58" s="381">
        <f t="shared" si="1"/>
        <v>538425</v>
      </c>
      <c r="I58" s="29">
        <f t="shared" si="2"/>
        <v>4052161.148150201</v>
      </c>
      <c r="J58" s="345"/>
    </row>
    <row r="59" spans="1:10" ht="15.5">
      <c r="A59" s="325">
        <v>53</v>
      </c>
      <c r="B59" s="31" t="s">
        <v>55</v>
      </c>
      <c r="C59" s="405">
        <f>IIN_ienemumi!D63</f>
        <v>1928906.0648460193</v>
      </c>
      <c r="D59" s="386">
        <v>237849</v>
      </c>
      <c r="E59" s="382">
        <v>9446</v>
      </c>
      <c r="F59" s="382">
        <v>869</v>
      </c>
      <c r="G59" s="382">
        <v>10163</v>
      </c>
      <c r="H59" s="381">
        <f t="shared" si="1"/>
        <v>258327</v>
      </c>
      <c r="I59" s="29">
        <f t="shared" si="2"/>
        <v>2187233.0648460193</v>
      </c>
      <c r="J59" s="345"/>
    </row>
    <row r="60" spans="1:10" ht="15.5">
      <c r="A60" s="325">
        <v>54</v>
      </c>
      <c r="B60" s="31" t="s">
        <v>56</v>
      </c>
      <c r="C60" s="405">
        <f>IIN_ienemumi!D64</f>
        <v>3444522.8384405267</v>
      </c>
      <c r="D60" s="387">
        <v>292179</v>
      </c>
      <c r="E60" s="380">
        <v>46942</v>
      </c>
      <c r="F60" s="380">
        <v>1316</v>
      </c>
      <c r="G60" s="380">
        <v>23590</v>
      </c>
      <c r="H60" s="381">
        <f t="shared" si="1"/>
        <v>364027</v>
      </c>
      <c r="I60" s="29">
        <f t="shared" si="2"/>
        <v>3808549.8384405267</v>
      </c>
      <c r="J60" s="345"/>
    </row>
    <row r="61" spans="1:10" ht="15.5">
      <c r="A61" s="325">
        <v>55</v>
      </c>
      <c r="B61" s="31" t="s">
        <v>57</v>
      </c>
      <c r="C61" s="405">
        <f>IIN_ienemumi!D65</f>
        <v>3177395.0895734853</v>
      </c>
      <c r="D61" s="386">
        <v>206005</v>
      </c>
      <c r="E61" s="380">
        <v>21424</v>
      </c>
      <c r="F61" s="380">
        <v>11186</v>
      </c>
      <c r="G61" s="380">
        <v>17662</v>
      </c>
      <c r="H61" s="381">
        <f t="shared" si="1"/>
        <v>256277</v>
      </c>
      <c r="I61" s="29">
        <f t="shared" si="2"/>
        <v>3433672.0895734853</v>
      </c>
      <c r="J61" s="345"/>
    </row>
    <row r="62" spans="1:10" ht="15.5">
      <c r="A62" s="325">
        <v>56</v>
      </c>
      <c r="B62" s="31" t="s">
        <v>58</v>
      </c>
      <c r="C62" s="405">
        <f>IIN_ienemumi!D66</f>
        <v>5098042.6021866892</v>
      </c>
      <c r="D62" s="387">
        <v>437131</v>
      </c>
      <c r="E62" s="382">
        <v>57230</v>
      </c>
      <c r="F62" s="382">
        <v>3137</v>
      </c>
      <c r="G62" s="382">
        <v>37214</v>
      </c>
      <c r="H62" s="381">
        <f t="shared" si="1"/>
        <v>534712</v>
      </c>
      <c r="I62" s="29">
        <f t="shared" si="2"/>
        <v>5632754.6021866892</v>
      </c>
      <c r="J62" s="345"/>
    </row>
    <row r="63" spans="1:10" ht="15.5">
      <c r="A63" s="325">
        <v>57</v>
      </c>
      <c r="B63" s="31" t="s">
        <v>59</v>
      </c>
      <c r="C63" s="405">
        <f>IIN_ienemumi!D67</f>
        <v>3104078.946627426</v>
      </c>
      <c r="D63" s="386">
        <v>252694</v>
      </c>
      <c r="E63" s="380">
        <v>34633</v>
      </c>
      <c r="F63" s="380">
        <v>72225</v>
      </c>
      <c r="G63" s="380">
        <v>25462</v>
      </c>
      <c r="H63" s="381">
        <f t="shared" si="1"/>
        <v>385014</v>
      </c>
      <c r="I63" s="29">
        <f t="shared" si="2"/>
        <v>3489092.946627426</v>
      </c>
      <c r="J63" s="345"/>
    </row>
    <row r="64" spans="1:10" ht="15.5">
      <c r="A64" s="325">
        <v>58</v>
      </c>
      <c r="B64" s="31" t="s">
        <v>60</v>
      </c>
      <c r="C64" s="405">
        <f>IIN_ienemumi!D68</f>
        <v>2297463.0647576596</v>
      </c>
      <c r="D64" s="386">
        <v>355479</v>
      </c>
      <c r="E64" s="382">
        <v>14266</v>
      </c>
      <c r="F64" s="382">
        <v>35022</v>
      </c>
      <c r="G64" s="382">
        <v>11538</v>
      </c>
      <c r="H64" s="381">
        <f t="shared" si="1"/>
        <v>416305</v>
      </c>
      <c r="I64" s="29">
        <f t="shared" si="2"/>
        <v>2713768.0647576596</v>
      </c>
      <c r="J64" s="345"/>
    </row>
    <row r="65" spans="1:10" ht="15.5">
      <c r="A65" s="325">
        <v>59</v>
      </c>
      <c r="B65" s="31" t="s">
        <v>61</v>
      </c>
      <c r="C65" s="405">
        <f>IIN_ienemumi!D69</f>
        <v>10034240.594371703</v>
      </c>
      <c r="D65" s="386">
        <v>1125044</v>
      </c>
      <c r="E65" s="382">
        <v>213862</v>
      </c>
      <c r="F65" s="382">
        <v>12340</v>
      </c>
      <c r="G65" s="382">
        <v>82570</v>
      </c>
      <c r="H65" s="381">
        <f t="shared" si="1"/>
        <v>1433816</v>
      </c>
      <c r="I65" s="29">
        <f t="shared" si="2"/>
        <v>11468056.594371703</v>
      </c>
      <c r="J65" s="345"/>
    </row>
    <row r="66" spans="1:10" ht="15.5">
      <c r="A66" s="325">
        <v>60</v>
      </c>
      <c r="B66" s="31" t="s">
        <v>62</v>
      </c>
      <c r="C66" s="405">
        <f>IIN_ienemumi!D70</f>
        <v>4680924.5393840568</v>
      </c>
      <c r="D66" s="386">
        <v>293962</v>
      </c>
      <c r="E66" s="382">
        <v>38218</v>
      </c>
      <c r="F66" s="382">
        <v>3331</v>
      </c>
      <c r="G66" s="382">
        <v>32738</v>
      </c>
      <c r="H66" s="381">
        <f t="shared" si="1"/>
        <v>368249</v>
      </c>
      <c r="I66" s="29">
        <f t="shared" si="2"/>
        <v>5049173.5393840568</v>
      </c>
      <c r="J66" s="345"/>
    </row>
    <row r="67" spans="1:10" ht="15.5">
      <c r="A67" s="325">
        <v>61</v>
      </c>
      <c r="B67" s="31" t="s">
        <v>63</v>
      </c>
      <c r="C67" s="405">
        <f>IIN_ienemumi!D71</f>
        <v>27702776.806357622</v>
      </c>
      <c r="D67" s="387">
        <v>1302964</v>
      </c>
      <c r="E67" s="382">
        <v>826410</v>
      </c>
      <c r="F67" s="380">
        <v>3247</v>
      </c>
      <c r="G67" s="382">
        <v>376902</v>
      </c>
      <c r="H67" s="381">
        <f t="shared" si="1"/>
        <v>2509523</v>
      </c>
      <c r="I67" s="29">
        <f t="shared" si="2"/>
        <v>30212299.806357622</v>
      </c>
      <c r="J67" s="345"/>
    </row>
    <row r="68" spans="1:10" ht="15.5">
      <c r="A68" s="325">
        <v>62</v>
      </c>
      <c r="B68" s="31" t="s">
        <v>64</v>
      </c>
      <c r="C68" s="405">
        <f>IIN_ienemumi!D72</f>
        <v>6293053.2430951241</v>
      </c>
      <c r="D68" s="386">
        <v>345782</v>
      </c>
      <c r="E68" s="380">
        <v>76408</v>
      </c>
      <c r="F68" s="380">
        <v>7047</v>
      </c>
      <c r="G68" s="380">
        <v>61451</v>
      </c>
      <c r="H68" s="381">
        <f t="shared" si="1"/>
        <v>490688</v>
      </c>
      <c r="I68" s="29">
        <f t="shared" si="2"/>
        <v>6783741.2430951241</v>
      </c>
      <c r="J68" s="345"/>
    </row>
    <row r="69" spans="1:10" ht="15.5">
      <c r="A69" s="325">
        <v>63</v>
      </c>
      <c r="B69" s="31" t="s">
        <v>65</v>
      </c>
      <c r="C69" s="405">
        <f>IIN_ienemumi!D73</f>
        <v>1813346.8138811598</v>
      </c>
      <c r="D69" s="386">
        <v>91665</v>
      </c>
      <c r="E69" s="380">
        <v>25612</v>
      </c>
      <c r="F69" s="380">
        <v>14186</v>
      </c>
      <c r="G69" s="380">
        <v>13552</v>
      </c>
      <c r="H69" s="381">
        <f t="shared" si="1"/>
        <v>145015</v>
      </c>
      <c r="I69" s="29">
        <f t="shared" si="2"/>
        <v>1958361.8138811598</v>
      </c>
      <c r="J69" s="345"/>
    </row>
    <row r="70" spans="1:10" ht="15.5">
      <c r="A70" s="325">
        <v>64</v>
      </c>
      <c r="B70" s="31" t="s">
        <v>66</v>
      </c>
      <c r="C70" s="405">
        <f>IIN_ienemumi!D74</f>
        <v>8730418.2817626428</v>
      </c>
      <c r="D70" s="386">
        <v>827161</v>
      </c>
      <c r="E70" s="382">
        <v>150630</v>
      </c>
      <c r="F70" s="382">
        <v>10116</v>
      </c>
      <c r="G70" s="382">
        <v>109190</v>
      </c>
      <c r="H70" s="381">
        <f t="shared" si="1"/>
        <v>1097097</v>
      </c>
      <c r="I70" s="29">
        <f t="shared" si="2"/>
        <v>9827515.2817626428</v>
      </c>
      <c r="J70" s="345"/>
    </row>
    <row r="71" spans="1:10" ht="15.5">
      <c r="A71" s="325">
        <v>65</v>
      </c>
      <c r="B71" s="31" t="s">
        <v>67</v>
      </c>
      <c r="C71" s="405">
        <f>IIN_ienemumi!D75</f>
        <v>5058986.4293161416</v>
      </c>
      <c r="D71" s="386">
        <v>273055</v>
      </c>
      <c r="E71" s="382">
        <v>72801</v>
      </c>
      <c r="F71" s="382">
        <v>17662</v>
      </c>
      <c r="G71" s="382">
        <v>34072</v>
      </c>
      <c r="H71" s="381">
        <f t="shared" ref="H71:H125" si="4">SUM(D71:G71)</f>
        <v>397590</v>
      </c>
      <c r="I71" s="29">
        <f t="shared" ref="I71:I126" si="5">C71+H71</f>
        <v>5456576.4293161416</v>
      </c>
      <c r="J71" s="345"/>
    </row>
    <row r="72" spans="1:10" ht="15.5">
      <c r="A72" s="325">
        <v>66</v>
      </c>
      <c r="B72" s="31" t="s">
        <v>68</v>
      </c>
      <c r="C72" s="405">
        <f>IIN_ienemumi!D76</f>
        <v>1131643.0944822349</v>
      </c>
      <c r="D72" s="386">
        <v>94999</v>
      </c>
      <c r="E72" s="380">
        <v>8142</v>
      </c>
      <c r="F72" s="380">
        <v>21</v>
      </c>
      <c r="G72" s="380">
        <v>5263</v>
      </c>
      <c r="H72" s="381">
        <f t="shared" si="4"/>
        <v>108425</v>
      </c>
      <c r="I72" s="29">
        <f t="shared" si="5"/>
        <v>1240068.0944822349</v>
      </c>
      <c r="J72" s="345"/>
    </row>
    <row r="73" spans="1:10" ht="15.5">
      <c r="A73" s="325">
        <v>67</v>
      </c>
      <c r="B73" s="31" t="s">
        <v>69</v>
      </c>
      <c r="C73" s="405">
        <f>IIN_ienemumi!D77</f>
        <v>4662171.2750818105</v>
      </c>
      <c r="D73" s="386">
        <v>346924</v>
      </c>
      <c r="E73" s="382">
        <v>61214</v>
      </c>
      <c r="F73" s="382">
        <v>270</v>
      </c>
      <c r="G73" s="382">
        <v>36855</v>
      </c>
      <c r="H73" s="381">
        <f t="shared" si="4"/>
        <v>445263</v>
      </c>
      <c r="I73" s="29">
        <f t="shared" si="5"/>
        <v>5107434.2750818105</v>
      </c>
      <c r="J73" s="345"/>
    </row>
    <row r="74" spans="1:10" ht="15.5">
      <c r="A74" s="325">
        <v>68</v>
      </c>
      <c r="B74" s="31" t="s">
        <v>70</v>
      </c>
      <c r="C74" s="405">
        <f>IIN_ienemumi!D78</f>
        <v>11054273.718323434</v>
      </c>
      <c r="D74" s="386">
        <v>949694</v>
      </c>
      <c r="E74" s="380">
        <v>201106</v>
      </c>
      <c r="F74" s="380">
        <v>7710</v>
      </c>
      <c r="G74" s="380">
        <v>77113</v>
      </c>
      <c r="H74" s="381">
        <f t="shared" si="4"/>
        <v>1235623</v>
      </c>
      <c r="I74" s="29">
        <f t="shared" si="5"/>
        <v>12289896.718323434</v>
      </c>
      <c r="J74" s="345"/>
    </row>
    <row r="75" spans="1:10" ht="15.5">
      <c r="A75" s="325">
        <v>69</v>
      </c>
      <c r="B75" s="31" t="s">
        <v>71</v>
      </c>
      <c r="C75" s="405">
        <f>IIN_ienemumi!D79</f>
        <v>2293192.768517423</v>
      </c>
      <c r="D75" s="386">
        <v>158795</v>
      </c>
      <c r="E75" s="382">
        <v>30110</v>
      </c>
      <c r="F75" s="382">
        <v>2132</v>
      </c>
      <c r="G75" s="382">
        <v>17888</v>
      </c>
      <c r="H75" s="381">
        <f t="shared" si="4"/>
        <v>208925</v>
      </c>
      <c r="I75" s="29">
        <f t="shared" si="5"/>
        <v>2502117.768517423</v>
      </c>
      <c r="J75" s="345"/>
    </row>
    <row r="76" spans="1:10" ht="15.5">
      <c r="A76" s="325">
        <v>70</v>
      </c>
      <c r="B76" s="31" t="s">
        <v>72</v>
      </c>
      <c r="C76" s="405">
        <f>IIN_ienemumi!D80</f>
        <v>26727709.076746635</v>
      </c>
      <c r="D76" s="386">
        <v>1736118</v>
      </c>
      <c r="E76" s="382">
        <v>997473</v>
      </c>
      <c r="F76" s="382">
        <v>35070</v>
      </c>
      <c r="G76" s="382">
        <v>397940</v>
      </c>
      <c r="H76" s="381">
        <f t="shared" si="4"/>
        <v>3166601</v>
      </c>
      <c r="I76" s="29">
        <f t="shared" si="5"/>
        <v>29894310.076746635</v>
      </c>
      <c r="J76" s="345"/>
    </row>
    <row r="77" spans="1:10" ht="15.5">
      <c r="A77" s="325">
        <v>71</v>
      </c>
      <c r="B77" s="31" t="s">
        <v>73</v>
      </c>
      <c r="C77" s="405">
        <f>IIN_ienemumi!D81</f>
        <v>1305806.1046422024</v>
      </c>
      <c r="D77" s="387">
        <v>146696</v>
      </c>
      <c r="E77" s="382">
        <v>10271</v>
      </c>
      <c r="F77" s="382">
        <v>230</v>
      </c>
      <c r="G77" s="382">
        <v>8803</v>
      </c>
      <c r="H77" s="381">
        <f t="shared" si="4"/>
        <v>166000</v>
      </c>
      <c r="I77" s="29">
        <f t="shared" si="5"/>
        <v>1471806.1046422024</v>
      </c>
      <c r="J77" s="345"/>
    </row>
    <row r="78" spans="1:10" ht="15.5">
      <c r="A78" s="325">
        <v>72</v>
      </c>
      <c r="B78" s="31" t="s">
        <v>74</v>
      </c>
      <c r="C78" s="405">
        <f>IIN_ienemumi!D82</f>
        <v>711266.77932456566</v>
      </c>
      <c r="D78" s="387">
        <v>109546</v>
      </c>
      <c r="E78" s="382">
        <v>16803</v>
      </c>
      <c r="F78" s="382">
        <v>28022</v>
      </c>
      <c r="G78" s="382">
        <v>8502</v>
      </c>
      <c r="H78" s="381">
        <f t="shared" si="4"/>
        <v>162873</v>
      </c>
      <c r="I78" s="29">
        <f t="shared" si="5"/>
        <v>874139.77932456566</v>
      </c>
      <c r="J78" s="345"/>
    </row>
    <row r="79" spans="1:10" ht="15.5">
      <c r="A79" s="325">
        <v>73</v>
      </c>
      <c r="B79" s="31" t="s">
        <v>75</v>
      </c>
      <c r="C79" s="405">
        <f>IIN_ienemumi!D83</f>
        <v>920543.21186994505</v>
      </c>
      <c r="D79" s="386">
        <v>123134</v>
      </c>
      <c r="E79" s="382">
        <v>6317</v>
      </c>
      <c r="F79" s="382">
        <v>22574</v>
      </c>
      <c r="G79" s="382">
        <v>4947</v>
      </c>
      <c r="H79" s="381">
        <f t="shared" si="4"/>
        <v>156972</v>
      </c>
      <c r="I79" s="29">
        <f t="shared" si="5"/>
        <v>1077515.2118699451</v>
      </c>
      <c r="J79" s="345"/>
    </row>
    <row r="80" spans="1:10" ht="15.5">
      <c r="A80" s="325">
        <v>74</v>
      </c>
      <c r="B80" s="31" t="s">
        <v>76</v>
      </c>
      <c r="C80" s="405">
        <f>IIN_ienemumi!D84</f>
        <v>1558656.6876203734</v>
      </c>
      <c r="D80" s="386">
        <v>210614</v>
      </c>
      <c r="E80" s="382">
        <v>4190</v>
      </c>
      <c r="F80" s="382">
        <v>10537</v>
      </c>
      <c r="G80" s="382">
        <v>7097</v>
      </c>
      <c r="H80" s="381">
        <f t="shared" si="4"/>
        <v>232438</v>
      </c>
      <c r="I80" s="29">
        <f t="shared" si="5"/>
        <v>1791094.6876203734</v>
      </c>
      <c r="J80" s="345"/>
    </row>
    <row r="81" spans="1:10" ht="15.5">
      <c r="A81" s="325">
        <v>75</v>
      </c>
      <c r="B81" s="31" t="s">
        <v>77</v>
      </c>
      <c r="C81" s="405">
        <f>IIN_ienemumi!D85</f>
        <v>1901397.6046697749</v>
      </c>
      <c r="D81" s="386">
        <v>213966</v>
      </c>
      <c r="E81" s="380">
        <v>13754</v>
      </c>
      <c r="F81" s="380">
        <v>4778</v>
      </c>
      <c r="G81" s="380">
        <v>16767</v>
      </c>
      <c r="H81" s="381">
        <f t="shared" si="4"/>
        <v>249265</v>
      </c>
      <c r="I81" s="29">
        <f t="shared" si="5"/>
        <v>2150662.6046697749</v>
      </c>
      <c r="J81" s="345"/>
    </row>
    <row r="82" spans="1:10" ht="15.5">
      <c r="A82" s="325">
        <v>76</v>
      </c>
      <c r="B82" s="31" t="s">
        <v>78</v>
      </c>
      <c r="C82" s="405">
        <f>IIN_ienemumi!D86</f>
        <v>22842645.339998182</v>
      </c>
      <c r="D82" s="386">
        <v>1068655</v>
      </c>
      <c r="E82" s="380">
        <v>444837</v>
      </c>
      <c r="F82" s="380">
        <v>31015</v>
      </c>
      <c r="G82" s="380">
        <v>311542</v>
      </c>
      <c r="H82" s="381">
        <f t="shared" si="4"/>
        <v>1856049</v>
      </c>
      <c r="I82" s="29">
        <f t="shared" si="5"/>
        <v>24698694.339998182</v>
      </c>
      <c r="J82" s="345"/>
    </row>
    <row r="83" spans="1:10" ht="15.5">
      <c r="A83" s="325">
        <v>77</v>
      </c>
      <c r="B83" s="31" t="s">
        <v>79</v>
      </c>
      <c r="C83" s="405">
        <f>IIN_ienemumi!D87</f>
        <v>14208502.977945386</v>
      </c>
      <c r="D83" s="387">
        <v>714571</v>
      </c>
      <c r="E83" s="382">
        <v>349248</v>
      </c>
      <c r="F83" s="382">
        <v>22430</v>
      </c>
      <c r="G83" s="382">
        <v>224051</v>
      </c>
      <c r="H83" s="381">
        <f t="shared" si="4"/>
        <v>1310300</v>
      </c>
      <c r="I83" s="29">
        <f t="shared" si="5"/>
        <v>15518802.977945386</v>
      </c>
      <c r="J83" s="345"/>
    </row>
    <row r="84" spans="1:10" ht="15.5">
      <c r="A84" s="325">
        <v>78</v>
      </c>
      <c r="B84" s="409" t="s">
        <v>80</v>
      </c>
      <c r="C84" s="405">
        <f>IIN_ienemumi!D88</f>
        <v>7712161.4514297554</v>
      </c>
      <c r="D84" s="386">
        <v>481768</v>
      </c>
      <c r="E84" s="380">
        <v>159744</v>
      </c>
      <c r="F84" s="380">
        <v>7367</v>
      </c>
      <c r="G84" s="380">
        <v>76677</v>
      </c>
      <c r="H84" s="381">
        <f t="shared" si="4"/>
        <v>725556</v>
      </c>
      <c r="I84" s="29">
        <f t="shared" si="5"/>
        <v>8437717.4514297545</v>
      </c>
      <c r="J84" s="345"/>
    </row>
    <row r="85" spans="1:10" ht="15.5">
      <c r="A85" s="325">
        <v>79</v>
      </c>
      <c r="B85" s="31" t="s">
        <v>81</v>
      </c>
      <c r="C85" s="405">
        <f>IIN_ienemumi!D89</f>
        <v>2096442.5970291265</v>
      </c>
      <c r="D85" s="386">
        <v>195023</v>
      </c>
      <c r="E85" s="382">
        <v>15734</v>
      </c>
      <c r="F85" s="382">
        <v>1818</v>
      </c>
      <c r="G85" s="382">
        <v>12562</v>
      </c>
      <c r="H85" s="381">
        <f t="shared" si="4"/>
        <v>225137</v>
      </c>
      <c r="I85" s="29">
        <f t="shared" si="5"/>
        <v>2321579.5970291262</v>
      </c>
      <c r="J85" s="345"/>
    </row>
    <row r="86" spans="1:10" ht="15.5">
      <c r="A86" s="325">
        <v>80</v>
      </c>
      <c r="B86" s="31" t="s">
        <v>82</v>
      </c>
      <c r="C86" s="405">
        <f>IIN_ienemumi!D90</f>
        <v>1696131.7989967817</v>
      </c>
      <c r="D86" s="386">
        <v>219882</v>
      </c>
      <c r="E86" s="380">
        <v>12230</v>
      </c>
      <c r="F86" s="380">
        <v>5709</v>
      </c>
      <c r="G86" s="380">
        <v>14525</v>
      </c>
      <c r="H86" s="381">
        <f t="shared" si="4"/>
        <v>252346</v>
      </c>
      <c r="I86" s="29">
        <f t="shared" si="5"/>
        <v>1948477.7989967817</v>
      </c>
      <c r="J86" s="345"/>
    </row>
    <row r="87" spans="1:10" ht="15.5">
      <c r="A87" s="325">
        <v>81</v>
      </c>
      <c r="B87" s="31" t="s">
        <v>83</v>
      </c>
      <c r="C87" s="405">
        <f>IIN_ienemumi!D91</f>
        <v>2452780.3575104233</v>
      </c>
      <c r="D87" s="386">
        <v>176731</v>
      </c>
      <c r="E87" s="380">
        <v>24489</v>
      </c>
      <c r="F87" s="380">
        <v>7691</v>
      </c>
      <c r="G87" s="380">
        <v>15398</v>
      </c>
      <c r="H87" s="381">
        <f t="shared" si="4"/>
        <v>224309</v>
      </c>
      <c r="I87" s="29">
        <f t="shared" si="5"/>
        <v>2677089.3575104233</v>
      </c>
      <c r="J87" s="345"/>
    </row>
    <row r="88" spans="1:10" ht="15.5">
      <c r="A88" s="325">
        <v>82</v>
      </c>
      <c r="B88" s="31" t="s">
        <v>84</v>
      </c>
      <c r="C88" s="405">
        <f>IIN_ienemumi!D92</f>
        <v>4450718.0768384365</v>
      </c>
      <c r="D88" s="386">
        <v>197567</v>
      </c>
      <c r="E88" s="380">
        <v>62020</v>
      </c>
      <c r="F88" s="380">
        <v>11094</v>
      </c>
      <c r="G88" s="380">
        <v>30354</v>
      </c>
      <c r="H88" s="381">
        <f t="shared" si="4"/>
        <v>301035</v>
      </c>
      <c r="I88" s="29">
        <f t="shared" si="5"/>
        <v>4751753.0768384365</v>
      </c>
      <c r="J88" s="345"/>
    </row>
    <row r="89" spans="1:10" ht="15.5">
      <c r="A89" s="325">
        <v>83</v>
      </c>
      <c r="B89" s="31" t="s">
        <v>85</v>
      </c>
      <c r="C89" s="405">
        <f>IIN_ienemumi!D93</f>
        <v>2210884.2062139441</v>
      </c>
      <c r="D89" s="386">
        <v>353847</v>
      </c>
      <c r="E89" s="382">
        <v>15507</v>
      </c>
      <c r="F89" s="382">
        <v>4146</v>
      </c>
      <c r="G89" s="382">
        <v>11927</v>
      </c>
      <c r="H89" s="381">
        <f t="shared" si="4"/>
        <v>385427</v>
      </c>
      <c r="I89" s="29">
        <f t="shared" si="5"/>
        <v>2596311.2062139441</v>
      </c>
      <c r="J89" s="345"/>
    </row>
    <row r="90" spans="1:10" ht="15.5">
      <c r="A90" s="325">
        <v>84</v>
      </c>
      <c r="B90" s="31" t="s">
        <v>86</v>
      </c>
      <c r="C90" s="405">
        <f>IIN_ienemumi!D94</f>
        <v>4439775.5521152671</v>
      </c>
      <c r="D90" s="386">
        <v>213521</v>
      </c>
      <c r="E90" s="382">
        <v>74278</v>
      </c>
      <c r="F90" s="382">
        <v>18763</v>
      </c>
      <c r="G90" s="382">
        <v>38451</v>
      </c>
      <c r="H90" s="381">
        <f t="shared" si="4"/>
        <v>345013</v>
      </c>
      <c r="I90" s="29">
        <f t="shared" si="5"/>
        <v>4784788.5521152671</v>
      </c>
      <c r="J90" s="345"/>
    </row>
    <row r="91" spans="1:10" ht="15.5">
      <c r="A91" s="325">
        <v>85</v>
      </c>
      <c r="B91" s="31" t="s">
        <v>87</v>
      </c>
      <c r="C91" s="405">
        <f>IIN_ienemumi!D95</f>
        <v>1440137.536447156</v>
      </c>
      <c r="D91" s="386">
        <v>139186</v>
      </c>
      <c r="E91" s="380">
        <v>12471</v>
      </c>
      <c r="F91" s="380">
        <v>25149</v>
      </c>
      <c r="G91" s="380">
        <v>9815</v>
      </c>
      <c r="H91" s="381">
        <f t="shared" si="4"/>
        <v>186621</v>
      </c>
      <c r="I91" s="29">
        <f t="shared" si="5"/>
        <v>1626758.536447156</v>
      </c>
      <c r="J91" s="345"/>
    </row>
    <row r="92" spans="1:10" ht="15.5">
      <c r="A92" s="325">
        <v>86</v>
      </c>
      <c r="B92" s="31" t="s">
        <v>88</v>
      </c>
      <c r="C92" s="405">
        <f>IIN_ienemumi!D96</f>
        <v>9060723.2724290695</v>
      </c>
      <c r="D92" s="386">
        <v>964219</v>
      </c>
      <c r="E92" s="382">
        <v>66409</v>
      </c>
      <c r="F92" s="380">
        <v>41642</v>
      </c>
      <c r="G92" s="380">
        <v>53402</v>
      </c>
      <c r="H92" s="381">
        <f t="shared" si="4"/>
        <v>1125672</v>
      </c>
      <c r="I92" s="29">
        <f t="shared" si="5"/>
        <v>10186395.27242907</v>
      </c>
      <c r="J92" s="345"/>
    </row>
    <row r="93" spans="1:10" ht="15.5">
      <c r="A93" s="325">
        <v>87</v>
      </c>
      <c r="B93" s="31" t="s">
        <v>89</v>
      </c>
      <c r="C93" s="405">
        <f>IIN_ienemumi!D97</f>
        <v>1455539.0447963357</v>
      </c>
      <c r="D93" s="386">
        <v>237099</v>
      </c>
      <c r="E93" s="382">
        <v>12005</v>
      </c>
      <c r="F93" s="382">
        <v>16621</v>
      </c>
      <c r="G93" s="382">
        <v>9246</v>
      </c>
      <c r="H93" s="381">
        <f t="shared" si="4"/>
        <v>274971</v>
      </c>
      <c r="I93" s="29">
        <f t="shared" si="5"/>
        <v>1730510.0447963357</v>
      </c>
      <c r="J93" s="345"/>
    </row>
    <row r="94" spans="1:10" ht="15.5">
      <c r="A94" s="325">
        <v>88</v>
      </c>
      <c r="B94" s="31" t="s">
        <v>90</v>
      </c>
      <c r="C94" s="405">
        <f>IIN_ienemumi!D98</f>
        <v>1689856.036701557</v>
      </c>
      <c r="D94" s="386">
        <v>189488</v>
      </c>
      <c r="E94" s="382">
        <v>42639</v>
      </c>
      <c r="F94" s="382">
        <v>14153</v>
      </c>
      <c r="G94" s="382">
        <v>26796</v>
      </c>
      <c r="H94" s="381">
        <f t="shared" si="4"/>
        <v>273076</v>
      </c>
      <c r="I94" s="29">
        <f t="shared" si="5"/>
        <v>1962932.036701557</v>
      </c>
      <c r="J94" s="345"/>
    </row>
    <row r="95" spans="1:10" ht="15.5">
      <c r="A95" s="325">
        <v>89</v>
      </c>
      <c r="B95" s="31" t="s">
        <v>91</v>
      </c>
      <c r="C95" s="405">
        <f>IIN_ienemumi!D99</f>
        <v>4862379.2609346947</v>
      </c>
      <c r="D95" s="386">
        <v>272630</v>
      </c>
      <c r="E95" s="380">
        <v>89222</v>
      </c>
      <c r="F95" s="380">
        <v>29879</v>
      </c>
      <c r="G95" s="380">
        <v>48567</v>
      </c>
      <c r="H95" s="381">
        <f t="shared" si="4"/>
        <v>440298</v>
      </c>
      <c r="I95" s="29">
        <f t="shared" si="5"/>
        <v>5302677.2609346947</v>
      </c>
      <c r="J95" s="345"/>
    </row>
    <row r="96" spans="1:10" ht="15.5">
      <c r="A96" s="325">
        <v>90</v>
      </c>
      <c r="B96" s="31" t="s">
        <v>92</v>
      </c>
      <c r="C96" s="405">
        <f>IIN_ienemumi!D100</f>
        <v>654944.03539416147</v>
      </c>
      <c r="D96" s="386">
        <v>203763</v>
      </c>
      <c r="E96" s="380">
        <v>11804</v>
      </c>
      <c r="F96" s="380">
        <v>512</v>
      </c>
      <c r="G96" s="380">
        <v>6642</v>
      </c>
      <c r="H96" s="381">
        <f t="shared" si="4"/>
        <v>222721</v>
      </c>
      <c r="I96" s="29">
        <f t="shared" si="5"/>
        <v>877665.03539416147</v>
      </c>
      <c r="J96" s="345"/>
    </row>
    <row r="97" spans="1:10" ht="15.5">
      <c r="A97" s="325">
        <v>91</v>
      </c>
      <c r="B97" s="31" t="s">
        <v>93</v>
      </c>
      <c r="C97" s="405">
        <f>IIN_ienemumi!D101</f>
        <v>708471.06156186282</v>
      </c>
      <c r="D97" s="386">
        <v>135410</v>
      </c>
      <c r="E97" s="379">
        <v>2307</v>
      </c>
      <c r="F97" s="379">
        <v>13</v>
      </c>
      <c r="G97" s="379">
        <v>2850</v>
      </c>
      <c r="H97" s="381">
        <f t="shared" si="4"/>
        <v>140580</v>
      </c>
      <c r="I97" s="29">
        <f t="shared" si="5"/>
        <v>849051.06156186282</v>
      </c>
      <c r="J97" s="345"/>
    </row>
    <row r="98" spans="1:10" ht="15.5">
      <c r="A98" s="325">
        <v>92</v>
      </c>
      <c r="B98" s="31" t="s">
        <v>94</v>
      </c>
      <c r="C98" s="405">
        <f>IIN_ienemumi!D102</f>
        <v>1609863.3507778903</v>
      </c>
      <c r="D98" s="386">
        <v>525721</v>
      </c>
      <c r="E98" s="382">
        <v>7018</v>
      </c>
      <c r="F98" s="382">
        <v>4374</v>
      </c>
      <c r="G98" s="382">
        <v>9854</v>
      </c>
      <c r="H98" s="381">
        <f t="shared" si="4"/>
        <v>546967</v>
      </c>
      <c r="I98" s="29">
        <f t="shared" si="5"/>
        <v>2156830.3507778905</v>
      </c>
      <c r="J98" s="345"/>
    </row>
    <row r="99" spans="1:10" ht="15.5">
      <c r="A99" s="325">
        <v>93</v>
      </c>
      <c r="B99" s="31" t="s">
        <v>95</v>
      </c>
      <c r="C99" s="405">
        <f>IIN_ienemumi!D103</f>
        <v>2227305.2020972259</v>
      </c>
      <c r="D99" s="386">
        <v>163307</v>
      </c>
      <c r="E99" s="380">
        <v>16219</v>
      </c>
      <c r="F99" s="380">
        <v>5114</v>
      </c>
      <c r="G99" s="380">
        <v>13145</v>
      </c>
      <c r="H99" s="381">
        <f t="shared" si="4"/>
        <v>197785</v>
      </c>
      <c r="I99" s="29">
        <f t="shared" si="5"/>
        <v>2425090.2020972259</v>
      </c>
      <c r="J99" s="345"/>
    </row>
    <row r="100" spans="1:10" ht="15.5">
      <c r="A100" s="325">
        <v>94</v>
      </c>
      <c r="B100" s="31" t="s">
        <v>96</v>
      </c>
      <c r="C100" s="405">
        <f>IIN_ienemumi!D104</f>
        <v>4138821.6758551709</v>
      </c>
      <c r="D100" s="386">
        <v>378479</v>
      </c>
      <c r="E100" s="380">
        <v>79934</v>
      </c>
      <c r="F100" s="380">
        <v>6293</v>
      </c>
      <c r="G100" s="380">
        <v>40430</v>
      </c>
      <c r="H100" s="381">
        <f t="shared" si="4"/>
        <v>505136</v>
      </c>
      <c r="I100" s="29">
        <f t="shared" si="5"/>
        <v>4643957.6758551709</v>
      </c>
      <c r="J100" s="345"/>
    </row>
    <row r="101" spans="1:10" ht="15.5">
      <c r="A101" s="325">
        <v>95</v>
      </c>
      <c r="B101" s="31" t="s">
        <v>97</v>
      </c>
      <c r="C101" s="405">
        <f>IIN_ienemumi!D105</f>
        <v>1729208.7075318031</v>
      </c>
      <c r="D101" s="387">
        <v>126625</v>
      </c>
      <c r="E101" s="382">
        <v>20758</v>
      </c>
      <c r="F101" s="382">
        <v>566</v>
      </c>
      <c r="G101" s="382">
        <v>7749</v>
      </c>
      <c r="H101" s="381">
        <f t="shared" si="4"/>
        <v>155698</v>
      </c>
      <c r="I101" s="29">
        <f t="shared" si="5"/>
        <v>1884906.7075318031</v>
      </c>
      <c r="J101" s="345"/>
    </row>
    <row r="102" spans="1:10" ht="15.5">
      <c r="A102" s="325">
        <v>96</v>
      </c>
      <c r="B102" s="31" t="s">
        <v>98</v>
      </c>
      <c r="C102" s="405">
        <f>IIN_ienemumi!D106</f>
        <v>17732363.473342352</v>
      </c>
      <c r="D102" s="386">
        <v>729456</v>
      </c>
      <c r="E102" s="382">
        <v>464918</v>
      </c>
      <c r="F102" s="382">
        <v>20230</v>
      </c>
      <c r="G102" s="382">
        <v>275015</v>
      </c>
      <c r="H102" s="381">
        <f t="shared" si="4"/>
        <v>1489619</v>
      </c>
      <c r="I102" s="29">
        <f t="shared" si="5"/>
        <v>19221982.473342352</v>
      </c>
      <c r="J102" s="345"/>
    </row>
    <row r="103" spans="1:10" ht="15.5">
      <c r="A103" s="325">
        <v>97</v>
      </c>
      <c r="B103" s="31" t="s">
        <v>99</v>
      </c>
      <c r="C103" s="405">
        <f>IIN_ienemumi!D107</f>
        <v>12236002.767627912</v>
      </c>
      <c r="D103" s="387">
        <v>1191162</v>
      </c>
      <c r="E103" s="382">
        <v>249959</v>
      </c>
      <c r="F103" s="382">
        <v>30106</v>
      </c>
      <c r="G103" s="382">
        <v>96980</v>
      </c>
      <c r="H103" s="381">
        <f t="shared" si="4"/>
        <v>1568207</v>
      </c>
      <c r="I103" s="29">
        <f t="shared" si="5"/>
        <v>13804209.767627912</v>
      </c>
      <c r="J103" s="345"/>
    </row>
    <row r="104" spans="1:10" ht="15.5">
      <c r="A104" s="325">
        <v>98</v>
      </c>
      <c r="B104" s="31" t="s">
        <v>100</v>
      </c>
      <c r="C104" s="405">
        <f>IIN_ienemumi!D108</f>
        <v>4937160.7586553711</v>
      </c>
      <c r="D104" s="386">
        <v>769794</v>
      </c>
      <c r="E104" s="380">
        <v>124946</v>
      </c>
      <c r="F104" s="380">
        <v>15445</v>
      </c>
      <c r="G104" s="380">
        <v>164247</v>
      </c>
      <c r="H104" s="381">
        <f t="shared" si="4"/>
        <v>1074432</v>
      </c>
      <c r="I104" s="29">
        <f t="shared" si="5"/>
        <v>6011592.7586553711</v>
      </c>
      <c r="J104" s="345"/>
    </row>
    <row r="105" spans="1:10" ht="15.5">
      <c r="A105" s="325">
        <v>99</v>
      </c>
      <c r="B105" s="31" t="s">
        <v>101</v>
      </c>
      <c r="C105" s="405">
        <f>IIN_ienemumi!D109</f>
        <v>1488768.7362729076</v>
      </c>
      <c r="D105" s="386">
        <v>180978</v>
      </c>
      <c r="E105" s="380">
        <v>9298</v>
      </c>
      <c r="F105" s="380">
        <v>18507</v>
      </c>
      <c r="G105" s="380">
        <v>17711</v>
      </c>
      <c r="H105" s="381">
        <f t="shared" si="4"/>
        <v>226494</v>
      </c>
      <c r="I105" s="29">
        <f t="shared" si="5"/>
        <v>1715262.7362729076</v>
      </c>
      <c r="J105" s="345"/>
    </row>
    <row r="106" spans="1:10" ht="15.5">
      <c r="A106" s="325">
        <v>100</v>
      </c>
      <c r="B106" s="31" t="s">
        <v>102</v>
      </c>
      <c r="C106" s="405">
        <f>IIN_ienemumi!D110</f>
        <v>14336345.31689509</v>
      </c>
      <c r="D106" s="386">
        <v>771188</v>
      </c>
      <c r="E106" s="382">
        <v>327162</v>
      </c>
      <c r="F106" s="382">
        <v>9496</v>
      </c>
      <c r="G106" s="382">
        <v>182854</v>
      </c>
      <c r="H106" s="381">
        <f t="shared" si="4"/>
        <v>1290700</v>
      </c>
      <c r="I106" s="29">
        <f t="shared" si="5"/>
        <v>15627045.31689509</v>
      </c>
      <c r="J106" s="345"/>
    </row>
    <row r="107" spans="1:10" ht="15.5">
      <c r="A107" s="325">
        <v>101</v>
      </c>
      <c r="B107" s="31" t="s">
        <v>103</v>
      </c>
      <c r="C107" s="405">
        <f>IIN_ienemumi!D111</f>
        <v>1957733.2321464899</v>
      </c>
      <c r="D107" s="386">
        <v>105067</v>
      </c>
      <c r="E107" s="382">
        <v>6770</v>
      </c>
      <c r="F107" s="382">
        <v>12442</v>
      </c>
      <c r="G107" s="382">
        <v>14997</v>
      </c>
      <c r="H107" s="381">
        <f t="shared" si="4"/>
        <v>139276</v>
      </c>
      <c r="I107" s="29">
        <f t="shared" si="5"/>
        <v>2097009.2321464899</v>
      </c>
      <c r="J107" s="345"/>
    </row>
    <row r="108" spans="1:10" ht="15.5">
      <c r="A108" s="325">
        <v>102</v>
      </c>
      <c r="B108" s="31" t="s">
        <v>104</v>
      </c>
      <c r="C108" s="405">
        <f>IIN_ienemumi!D112</f>
        <v>1815951.8706427671</v>
      </c>
      <c r="D108" s="386">
        <v>260651</v>
      </c>
      <c r="E108" s="382">
        <v>21291</v>
      </c>
      <c r="F108" s="382">
        <v>13199</v>
      </c>
      <c r="G108" s="382">
        <v>10975</v>
      </c>
      <c r="H108" s="381">
        <f t="shared" si="4"/>
        <v>306116</v>
      </c>
      <c r="I108" s="29">
        <f t="shared" si="5"/>
        <v>2122067.8706427673</v>
      </c>
      <c r="J108" s="345"/>
    </row>
    <row r="109" spans="1:10" ht="15.5">
      <c r="A109" s="325">
        <v>103</v>
      </c>
      <c r="B109" s="31" t="s">
        <v>105</v>
      </c>
      <c r="C109" s="405">
        <f>IIN_ienemumi!D113</f>
        <v>7157437.8233663663</v>
      </c>
      <c r="D109" s="386">
        <v>455010</v>
      </c>
      <c r="E109" s="382">
        <v>98906</v>
      </c>
      <c r="F109" s="382">
        <v>40102</v>
      </c>
      <c r="G109" s="382">
        <v>50098</v>
      </c>
      <c r="H109" s="381">
        <f t="shared" si="4"/>
        <v>644116</v>
      </c>
      <c r="I109" s="29">
        <f t="shared" si="5"/>
        <v>7801553.8233663663</v>
      </c>
      <c r="J109" s="345"/>
    </row>
    <row r="110" spans="1:10" ht="15.5">
      <c r="A110" s="325">
        <v>104</v>
      </c>
      <c r="B110" s="31" t="s">
        <v>106</v>
      </c>
      <c r="C110" s="405">
        <f>IIN_ienemumi!D114</f>
        <v>10308545.467760844</v>
      </c>
      <c r="D110" s="387">
        <v>629361</v>
      </c>
      <c r="E110" s="382">
        <v>542082</v>
      </c>
      <c r="F110" s="382">
        <v>16858</v>
      </c>
      <c r="G110" s="380">
        <v>186155</v>
      </c>
      <c r="H110" s="381">
        <f t="shared" si="4"/>
        <v>1374456</v>
      </c>
      <c r="I110" s="29">
        <f t="shared" si="5"/>
        <v>11683001.467760844</v>
      </c>
      <c r="J110" s="345"/>
    </row>
    <row r="111" spans="1:10" ht="15.5">
      <c r="A111" s="325">
        <v>105</v>
      </c>
      <c r="B111" s="31" t="s">
        <v>107</v>
      </c>
      <c r="C111" s="405">
        <f>IIN_ienemumi!D115</f>
        <v>1405069.351842249</v>
      </c>
      <c r="D111" s="386">
        <v>125613</v>
      </c>
      <c r="E111" s="382">
        <v>10899</v>
      </c>
      <c r="F111" s="382">
        <v>60</v>
      </c>
      <c r="G111" s="382">
        <v>7888</v>
      </c>
      <c r="H111" s="381">
        <f t="shared" si="4"/>
        <v>144460</v>
      </c>
      <c r="I111" s="29">
        <f t="shared" si="5"/>
        <v>1549529.351842249</v>
      </c>
      <c r="J111" s="345"/>
    </row>
    <row r="112" spans="1:10" ht="15.5">
      <c r="A112" s="325">
        <v>106</v>
      </c>
      <c r="B112" s="31" t="s">
        <v>108</v>
      </c>
      <c r="C112" s="405">
        <f>IIN_ienemumi!D116</f>
        <v>14146431.692850204</v>
      </c>
      <c r="D112" s="387">
        <v>1213117</v>
      </c>
      <c r="E112" s="380">
        <v>244845</v>
      </c>
      <c r="F112" s="382">
        <v>15460</v>
      </c>
      <c r="G112" s="382">
        <v>104782</v>
      </c>
      <c r="H112" s="381">
        <f t="shared" si="4"/>
        <v>1578204</v>
      </c>
      <c r="I112" s="29">
        <f t="shared" si="5"/>
        <v>15724635.692850204</v>
      </c>
      <c r="J112" s="345"/>
    </row>
    <row r="113" spans="1:10" ht="15.5">
      <c r="A113" s="325">
        <v>107</v>
      </c>
      <c r="B113" s="31" t="s">
        <v>109</v>
      </c>
      <c r="C113" s="405">
        <f>IIN_ienemumi!D117</f>
        <v>1805964.3508052025</v>
      </c>
      <c r="D113" s="386">
        <v>491059</v>
      </c>
      <c r="E113" s="382">
        <v>10459</v>
      </c>
      <c r="F113" s="382">
        <v>506</v>
      </c>
      <c r="G113" s="382">
        <v>7922</v>
      </c>
      <c r="H113" s="381">
        <f t="shared" si="4"/>
        <v>509946</v>
      </c>
      <c r="I113" s="29">
        <f t="shared" si="5"/>
        <v>2315910.3508052025</v>
      </c>
      <c r="J113" s="345"/>
    </row>
    <row r="114" spans="1:10" ht="15.5">
      <c r="A114" s="325">
        <v>108</v>
      </c>
      <c r="B114" s="31" t="s">
        <v>110</v>
      </c>
      <c r="C114" s="405">
        <f>IIN_ienemumi!D118</f>
        <v>16225373.879590122</v>
      </c>
      <c r="D114" s="386">
        <v>1299169</v>
      </c>
      <c r="E114" s="380">
        <v>341238</v>
      </c>
      <c r="F114" s="380">
        <v>24497</v>
      </c>
      <c r="G114" s="382">
        <v>152235</v>
      </c>
      <c r="H114" s="381">
        <f t="shared" si="4"/>
        <v>1817139</v>
      </c>
      <c r="I114" s="29">
        <f t="shared" si="5"/>
        <v>18042512.879590124</v>
      </c>
      <c r="J114" s="345"/>
    </row>
    <row r="115" spans="1:10" ht="15.5">
      <c r="A115" s="325">
        <v>109</v>
      </c>
      <c r="B115" s="31" t="s">
        <v>111</v>
      </c>
      <c r="C115" s="405">
        <f>IIN_ienemumi!D119</f>
        <v>1030562.022526879</v>
      </c>
      <c r="D115" s="386">
        <v>140489</v>
      </c>
      <c r="E115" s="380">
        <v>3248</v>
      </c>
      <c r="F115" s="380">
        <v>0</v>
      </c>
      <c r="G115" s="380">
        <v>4459</v>
      </c>
      <c r="H115" s="381">
        <f t="shared" si="4"/>
        <v>148196</v>
      </c>
      <c r="I115" s="29">
        <f t="shared" si="5"/>
        <v>1178758.0225268789</v>
      </c>
      <c r="J115" s="345"/>
    </row>
    <row r="116" spans="1:10" ht="15.5">
      <c r="A116" s="325">
        <v>110</v>
      </c>
      <c r="B116" s="31" t="s">
        <v>112</v>
      </c>
      <c r="C116" s="405">
        <f>IIN_ienemumi!D120</f>
        <v>4078952.1442875145</v>
      </c>
      <c r="D116" s="386">
        <v>307050</v>
      </c>
      <c r="E116" s="382">
        <v>58766</v>
      </c>
      <c r="F116" s="382">
        <v>126</v>
      </c>
      <c r="G116" s="382">
        <v>30291</v>
      </c>
      <c r="H116" s="381">
        <f t="shared" si="4"/>
        <v>396233</v>
      </c>
      <c r="I116" s="29">
        <f t="shared" si="5"/>
        <v>4475185.1442875145</v>
      </c>
      <c r="J116" s="345"/>
    </row>
    <row r="117" spans="1:10" ht="15.5">
      <c r="A117" s="325">
        <v>111</v>
      </c>
      <c r="B117" s="31" t="s">
        <v>113</v>
      </c>
      <c r="C117" s="405">
        <f>IIN_ienemumi!D121</f>
        <v>1151764.7909658859</v>
      </c>
      <c r="D117" s="386">
        <v>146711</v>
      </c>
      <c r="E117" s="380">
        <v>9816</v>
      </c>
      <c r="F117" s="380">
        <v>104</v>
      </c>
      <c r="G117" s="380">
        <v>7316</v>
      </c>
      <c r="H117" s="381">
        <f t="shared" si="4"/>
        <v>163947</v>
      </c>
      <c r="I117" s="29">
        <f t="shared" si="5"/>
        <v>1315711.7909658859</v>
      </c>
      <c r="J117" s="345"/>
    </row>
    <row r="118" spans="1:10" ht="15.5">
      <c r="A118" s="325">
        <v>112</v>
      </c>
      <c r="B118" s="31" t="s">
        <v>114</v>
      </c>
      <c r="C118" s="405">
        <f>IIN_ienemumi!D122</f>
        <v>527995.55372539605</v>
      </c>
      <c r="D118" s="386">
        <v>120850</v>
      </c>
      <c r="E118" s="380">
        <v>1434</v>
      </c>
      <c r="F118" s="380">
        <v>18183</v>
      </c>
      <c r="G118" s="380">
        <v>3027</v>
      </c>
      <c r="H118" s="381">
        <f t="shared" si="4"/>
        <v>143494</v>
      </c>
      <c r="I118" s="29">
        <f t="shared" si="5"/>
        <v>671489.55372539605</v>
      </c>
      <c r="J118" s="345"/>
    </row>
    <row r="119" spans="1:10" ht="15.5">
      <c r="A119" s="325">
        <v>113</v>
      </c>
      <c r="B119" s="31" t="s">
        <v>115</v>
      </c>
      <c r="C119" s="405">
        <f>IIN_ienemumi!D123</f>
        <v>1800205.740799644</v>
      </c>
      <c r="D119" s="386">
        <v>184695</v>
      </c>
      <c r="E119" s="380">
        <v>13186</v>
      </c>
      <c r="F119" s="380">
        <v>166</v>
      </c>
      <c r="G119" s="380">
        <v>11238</v>
      </c>
      <c r="H119" s="381">
        <f t="shared" si="4"/>
        <v>209285</v>
      </c>
      <c r="I119" s="29">
        <f t="shared" si="5"/>
        <v>2009490.740799644</v>
      </c>
      <c r="J119" s="345"/>
    </row>
    <row r="120" spans="1:10" ht="15.5">
      <c r="A120" s="325">
        <v>114</v>
      </c>
      <c r="B120" s="31" t="s">
        <v>116</v>
      </c>
      <c r="C120" s="405">
        <f>IIN_ienemumi!D124</f>
        <v>4399987.0871257512</v>
      </c>
      <c r="D120" s="387">
        <v>493735</v>
      </c>
      <c r="E120" s="382">
        <v>26020</v>
      </c>
      <c r="F120" s="382">
        <v>662</v>
      </c>
      <c r="G120" s="382">
        <v>24930</v>
      </c>
      <c r="H120" s="381">
        <f t="shared" si="4"/>
        <v>545347</v>
      </c>
      <c r="I120" s="29">
        <f t="shared" si="5"/>
        <v>4945334.0871257512</v>
      </c>
      <c r="J120" s="345"/>
    </row>
    <row r="121" spans="1:10" ht="15.5">
      <c r="A121" s="325">
        <v>115</v>
      </c>
      <c r="B121" s="31" t="s">
        <v>117</v>
      </c>
      <c r="C121" s="405">
        <f>IIN_ienemumi!D125</f>
        <v>5947109.4994763909</v>
      </c>
      <c r="D121" s="386">
        <v>935381</v>
      </c>
      <c r="E121" s="382">
        <v>79134</v>
      </c>
      <c r="F121" s="382">
        <v>20534</v>
      </c>
      <c r="G121" s="382">
        <v>41326</v>
      </c>
      <c r="H121" s="381">
        <f t="shared" si="4"/>
        <v>1076375</v>
      </c>
      <c r="I121" s="29">
        <f t="shared" si="5"/>
        <v>7023484.4994763909</v>
      </c>
      <c r="J121" s="345"/>
    </row>
    <row r="122" spans="1:10" ht="15.5">
      <c r="A122" s="325">
        <v>116</v>
      </c>
      <c r="B122" s="31" t="s">
        <v>118</v>
      </c>
      <c r="C122" s="405">
        <f>IIN_ienemumi!D126</f>
        <v>1641318.8849008002</v>
      </c>
      <c r="D122" s="386">
        <v>186086</v>
      </c>
      <c r="E122" s="380">
        <v>6084</v>
      </c>
      <c r="F122" s="380">
        <v>2738</v>
      </c>
      <c r="G122" s="380">
        <v>7507</v>
      </c>
      <c r="H122" s="381">
        <f t="shared" si="4"/>
        <v>202415</v>
      </c>
      <c r="I122" s="29">
        <f t="shared" si="5"/>
        <v>1843733.8849008002</v>
      </c>
      <c r="J122" s="345"/>
    </row>
    <row r="123" spans="1:10" ht="15.5">
      <c r="A123" s="325">
        <v>117</v>
      </c>
      <c r="B123" s="31" t="s">
        <v>119</v>
      </c>
      <c r="C123" s="405">
        <f>IIN_ienemumi!D127</f>
        <v>1699943.1779517385</v>
      </c>
      <c r="D123" s="386">
        <v>201513</v>
      </c>
      <c r="E123" s="380">
        <v>4635</v>
      </c>
      <c r="F123" s="380">
        <v>429</v>
      </c>
      <c r="G123" s="380">
        <v>7521</v>
      </c>
      <c r="H123" s="381">
        <f t="shared" si="4"/>
        <v>214098</v>
      </c>
      <c r="I123" s="29">
        <f t="shared" si="5"/>
        <v>1914041.1779517385</v>
      </c>
      <c r="J123" s="345"/>
    </row>
    <row r="124" spans="1:10" ht="15.5">
      <c r="A124" s="325">
        <v>118</v>
      </c>
      <c r="B124" s="31" t="s">
        <v>120</v>
      </c>
      <c r="C124" s="405">
        <f>IIN_ienemumi!D128</f>
        <v>1881174.6054807168</v>
      </c>
      <c r="D124" s="386">
        <v>177994</v>
      </c>
      <c r="E124" s="382">
        <v>22436</v>
      </c>
      <c r="F124" s="382">
        <v>14</v>
      </c>
      <c r="G124" s="382">
        <v>10866</v>
      </c>
      <c r="H124" s="381">
        <f t="shared" si="4"/>
        <v>211310</v>
      </c>
      <c r="I124" s="29">
        <f t="shared" si="5"/>
        <v>2092484.6054807168</v>
      </c>
      <c r="J124" s="345"/>
    </row>
    <row r="125" spans="1:10" ht="15.5">
      <c r="A125" s="326">
        <v>119</v>
      </c>
      <c r="B125" s="33" t="s">
        <v>121</v>
      </c>
      <c r="C125" s="426">
        <f>IIN_ienemumi!D129</f>
        <v>728206.80751347868</v>
      </c>
      <c r="D125" s="427">
        <v>95354</v>
      </c>
      <c r="E125" s="428">
        <v>5612</v>
      </c>
      <c r="F125" s="428">
        <v>1376</v>
      </c>
      <c r="G125" s="428">
        <v>5420</v>
      </c>
      <c r="H125" s="429">
        <f t="shared" si="4"/>
        <v>107762</v>
      </c>
      <c r="I125" s="430">
        <f t="shared" si="5"/>
        <v>835968.80751347868</v>
      </c>
      <c r="J125" s="345"/>
    </row>
    <row r="126" spans="1:10" ht="15.5">
      <c r="A126" s="527" t="s">
        <v>122</v>
      </c>
      <c r="B126" s="527" t="s">
        <v>122</v>
      </c>
      <c r="C126" s="73">
        <f t="shared" ref="C126" si="6">SUM(C16:C125)</f>
        <v>569553456.96333468</v>
      </c>
      <c r="D126" s="320">
        <f>SUM(D16:D125)</f>
        <v>48439924</v>
      </c>
      <c r="E126" s="320">
        <f>SUM(E16:E125)</f>
        <v>10393647</v>
      </c>
      <c r="F126" s="320">
        <f>SUM(F16:F125)</f>
        <v>1396721</v>
      </c>
      <c r="G126" s="320">
        <f>SUM(G16:G125)</f>
        <v>6109640</v>
      </c>
      <c r="H126" s="198">
        <f>SUM(H16:H125)</f>
        <v>66339932</v>
      </c>
      <c r="I126" s="73">
        <f t="shared" si="5"/>
        <v>635893388.96333468</v>
      </c>
      <c r="J126" s="345"/>
    </row>
    <row r="127" spans="1:10" ht="15.5">
      <c r="D127" s="201"/>
      <c r="E127" s="201"/>
      <c r="F127" s="201"/>
      <c r="G127" s="201"/>
      <c r="H127" s="201"/>
    </row>
  </sheetData>
  <sheetProtection formatCells="0" formatColumns="0" formatRows="0" insertColumns="0" insertRows="0" insertHyperlinks="0" deleteColumns="0" deleteRows="0"/>
  <mergeCells count="2">
    <mergeCell ref="A15:B15"/>
    <mergeCell ref="A126:B126"/>
  </mergeCells>
  <phoneticPr fontId="9" type="noConversion"/>
  <pageMargins left="0.75" right="0.75" top="1" bottom="1" header="0" footer="0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9"/>
  <sheetViews>
    <sheetView workbookViewId="0">
      <selection activeCell="F12" sqref="F12"/>
    </sheetView>
  </sheetViews>
  <sheetFormatPr defaultRowHeight="15.5"/>
  <cols>
    <col min="1" max="1" width="8.08984375" style="3" customWidth="1"/>
    <col min="2" max="2" width="24.08984375" style="3" customWidth="1"/>
    <col min="3" max="3" width="27.36328125" style="3" customWidth="1"/>
    <col min="4" max="4" width="20.6328125" style="19" customWidth="1"/>
    <col min="5" max="5" width="16.08984375" customWidth="1"/>
    <col min="6" max="6" width="27.08984375" customWidth="1"/>
  </cols>
  <sheetData>
    <row r="1" spans="1:6" ht="12.75" customHeight="1"/>
    <row r="2" spans="1:6" ht="40.5" customHeight="1">
      <c r="A2" s="528" t="s">
        <v>233</v>
      </c>
      <c r="B2" s="529"/>
      <c r="C2" s="529"/>
      <c r="D2" s="529"/>
      <c r="E2" s="529"/>
    </row>
    <row r="3" spans="1:6" ht="12" customHeight="1">
      <c r="A3" s="11"/>
    </row>
    <row r="4" spans="1:6" ht="17.5">
      <c r="A4" s="11"/>
      <c r="D4" s="53"/>
    </row>
    <row r="5" spans="1:6" s="19" customFormat="1">
      <c r="A5" s="18"/>
      <c r="B5" s="18"/>
      <c r="C5" s="74" t="s">
        <v>139</v>
      </c>
      <c r="D5" s="75">
        <v>1758278000</v>
      </c>
      <c r="E5" s="174"/>
    </row>
    <row r="6" spans="1:6" s="19" customFormat="1">
      <c r="A6" s="18"/>
      <c r="B6" s="18"/>
      <c r="C6" s="76" t="s">
        <v>140</v>
      </c>
      <c r="D6" s="77">
        <v>0.8</v>
      </c>
      <c r="F6" s="451"/>
    </row>
    <row r="7" spans="1:6" s="19" customFormat="1" ht="64.5" customHeight="1">
      <c r="A7" s="18"/>
      <c r="B7" s="18"/>
      <c r="C7" s="78" t="s">
        <v>141</v>
      </c>
      <c r="D7" s="449">
        <f>D5*D6</f>
        <v>1406622400</v>
      </c>
      <c r="E7" s="328"/>
    </row>
    <row r="8" spans="1:6" s="19" customFormat="1">
      <c r="A8" s="18"/>
      <c r="B8" s="18"/>
      <c r="C8" s="18"/>
      <c r="D8" s="20"/>
      <c r="E8" s="13"/>
      <c r="F8" s="450"/>
    </row>
    <row r="9" spans="1:6" ht="63.75" customHeight="1">
      <c r="A9" s="79" t="s">
        <v>0</v>
      </c>
      <c r="B9" s="79" t="s">
        <v>1</v>
      </c>
      <c r="C9" s="79" t="s">
        <v>142</v>
      </c>
      <c r="D9" s="80" t="s">
        <v>228</v>
      </c>
    </row>
    <row r="10" spans="1:6" s="2" customFormat="1" ht="15" customHeight="1">
      <c r="A10" s="81"/>
      <c r="B10" s="82" t="s">
        <v>123</v>
      </c>
      <c r="C10" s="116">
        <f>SUM(C11:C129)</f>
        <v>100.0000000000001</v>
      </c>
      <c r="D10" s="83">
        <f>SUM(D11:D129)</f>
        <v>1406622400.0000002</v>
      </c>
    </row>
    <row r="11" spans="1:6">
      <c r="A11" s="84">
        <v>1</v>
      </c>
      <c r="B11" s="113" t="s">
        <v>2</v>
      </c>
      <c r="C11" s="114">
        <f>IIN_SK_koeficienti!G10</f>
        <v>2.6080443250568983</v>
      </c>
      <c r="D11" s="85">
        <f>$D$7*C11/100</f>
        <v>36685335.678179145</v>
      </c>
    </row>
    <row r="12" spans="1:6">
      <c r="A12" s="4">
        <v>2</v>
      </c>
      <c r="B12" s="5" t="s">
        <v>3</v>
      </c>
      <c r="C12" s="21">
        <f>IIN_SK_koeficienti!G11</f>
        <v>0.79970940548514047</v>
      </c>
      <c r="D12" s="22">
        <f t="shared" ref="D12:D75" si="0">$D$7*C12/100</f>
        <v>11248891.632460814</v>
      </c>
      <c r="E12" s="51"/>
    </row>
    <row r="13" spans="1:6">
      <c r="A13" s="4">
        <v>3</v>
      </c>
      <c r="B13" s="5" t="s">
        <v>4</v>
      </c>
      <c r="C13" s="21">
        <f>IIN_SK_koeficienti!G12</f>
        <v>2.7998409205879002</v>
      </c>
      <c r="D13" s="22">
        <f t="shared" si="0"/>
        <v>39383189.553355619</v>
      </c>
    </row>
    <row r="14" spans="1:6">
      <c r="A14" s="4">
        <v>4</v>
      </c>
      <c r="B14" s="5" t="s">
        <v>5</v>
      </c>
      <c r="C14" s="21">
        <f>IIN_SK_koeficienti!G13</f>
        <v>3.7176881909034045</v>
      </c>
      <c r="D14" s="22">
        <f t="shared" si="0"/>
        <v>52293834.855402052</v>
      </c>
    </row>
    <row r="15" spans="1:6">
      <c r="A15" s="4">
        <v>5</v>
      </c>
      <c r="B15" s="5" t="s">
        <v>6</v>
      </c>
      <c r="C15" s="21">
        <f>IIN_SK_koeficienti!G14</f>
        <v>2.7548492238404552</v>
      </c>
      <c r="D15" s="22">
        <f t="shared" si="0"/>
        <v>38750326.268765986</v>
      </c>
    </row>
    <row r="16" spans="1:6">
      <c r="A16" s="4">
        <v>6</v>
      </c>
      <c r="B16" s="5" t="s">
        <v>7</v>
      </c>
      <c r="C16" s="21">
        <f>IIN_SK_koeficienti!G15</f>
        <v>0.95855698733387928</v>
      </c>
      <c r="D16" s="22">
        <f t="shared" si="0"/>
        <v>13483277.300603509</v>
      </c>
    </row>
    <row r="17" spans="1:4">
      <c r="A17" s="4">
        <v>7</v>
      </c>
      <c r="B17" s="5" t="s">
        <v>8</v>
      </c>
      <c r="C17" s="21">
        <f>IIN_SK_koeficienti!G16</f>
        <v>42.574476696997763</v>
      </c>
      <c r="D17" s="22">
        <f t="shared" si="0"/>
        <v>598862125.90275073</v>
      </c>
    </row>
    <row r="18" spans="1:4">
      <c r="A18" s="4">
        <v>8</v>
      </c>
      <c r="B18" s="5" t="s">
        <v>9</v>
      </c>
      <c r="C18" s="21">
        <f>IIN_SK_koeficienti!G17</f>
        <v>1.2915863883005514</v>
      </c>
      <c r="D18" s="22">
        <f t="shared" si="0"/>
        <v>18167743.453186534</v>
      </c>
    </row>
    <row r="19" spans="1:4">
      <c r="A19" s="4">
        <v>9</v>
      </c>
      <c r="B19" s="5" t="s">
        <v>10</v>
      </c>
      <c r="C19" s="21">
        <f>IIN_SK_koeficienti!G18</f>
        <v>2.004391398285871</v>
      </c>
      <c r="D19" s="22">
        <f t="shared" si="0"/>
        <v>28194218.391962275</v>
      </c>
    </row>
    <row r="20" spans="1:4">
      <c r="A20" s="4">
        <v>10</v>
      </c>
      <c r="B20" s="5" t="s">
        <v>12</v>
      </c>
      <c r="C20" s="21">
        <f>IIN_SK_koeficienti!G19</f>
        <v>6.6583805828281259E-2</v>
      </c>
      <c r="D20" s="22">
        <f t="shared" si="0"/>
        <v>936582.72755310964</v>
      </c>
    </row>
    <row r="21" spans="1:4">
      <c r="A21" s="4">
        <v>11</v>
      </c>
      <c r="B21" s="5" t="s">
        <v>13</v>
      </c>
      <c r="C21" s="21">
        <f>IIN_SK_koeficienti!G20</f>
        <v>0.36952839350305516</v>
      </c>
      <c r="D21" s="22">
        <f t="shared" si="0"/>
        <v>5197869.1573741185</v>
      </c>
    </row>
    <row r="22" spans="1:4">
      <c r="A22" s="4">
        <v>12</v>
      </c>
      <c r="B22" s="5" t="s">
        <v>14</v>
      </c>
      <c r="C22" s="21">
        <f>IIN_SK_koeficienti!G21</f>
        <v>0.2735596885890812</v>
      </c>
      <c r="D22" s="22">
        <f t="shared" si="0"/>
        <v>3847951.8570642602</v>
      </c>
    </row>
    <row r="23" spans="1:4">
      <c r="A23" s="4">
        <v>13</v>
      </c>
      <c r="B23" s="5" t="s">
        <v>15</v>
      </c>
      <c r="C23" s="21">
        <f>IIN_SK_koeficienti!G22</f>
        <v>8.7989719534303887E-2</v>
      </c>
      <c r="D23" s="22">
        <f t="shared" si="0"/>
        <v>1237683.1046666941</v>
      </c>
    </row>
    <row r="24" spans="1:4">
      <c r="A24" s="4">
        <v>14</v>
      </c>
      <c r="B24" s="5" t="s">
        <v>16</v>
      </c>
      <c r="C24" s="21">
        <f>IIN_SK_koeficienti!G23</f>
        <v>0.14574320922164241</v>
      </c>
      <c r="D24" s="22">
        <f t="shared" si="0"/>
        <v>2050056.6273904878</v>
      </c>
    </row>
    <row r="25" spans="1:4">
      <c r="A25" s="4">
        <v>15</v>
      </c>
      <c r="B25" s="5" t="s">
        <v>17</v>
      </c>
      <c r="C25" s="21">
        <f>IIN_SK_koeficienti!G24</f>
        <v>4.5201632040339106E-2</v>
      </c>
      <c r="D25" s="22">
        <f t="shared" si="0"/>
        <v>635816.28144498693</v>
      </c>
    </row>
    <row r="26" spans="1:4">
      <c r="A26" s="4">
        <v>16</v>
      </c>
      <c r="B26" s="5" t="s">
        <v>18</v>
      </c>
      <c r="C26" s="21">
        <f>IIN_SK_koeficienti!G25</f>
        <v>0.47784691335867058</v>
      </c>
      <c r="D26" s="22">
        <f t="shared" si="0"/>
        <v>6721501.7210116526</v>
      </c>
    </row>
    <row r="27" spans="1:4">
      <c r="A27" s="4">
        <v>17</v>
      </c>
      <c r="B27" s="5" t="s">
        <v>19</v>
      </c>
      <c r="C27" s="21">
        <f>IIN_SK_koeficienti!G26</f>
        <v>0.20548737642951198</v>
      </c>
      <c r="D27" s="22">
        <f t="shared" si="0"/>
        <v>2890431.4660298359</v>
      </c>
    </row>
    <row r="28" spans="1:4">
      <c r="A28" s="4">
        <v>18</v>
      </c>
      <c r="B28" s="5" t="s">
        <v>20</v>
      </c>
      <c r="C28" s="21">
        <f>IIN_SK_koeficienti!G27</f>
        <v>9.2547985727333373E-2</v>
      </c>
      <c r="D28" s="22">
        <f t="shared" si="0"/>
        <v>1301800.6979894741</v>
      </c>
    </row>
    <row r="29" spans="1:4">
      <c r="A29" s="4">
        <v>19</v>
      </c>
      <c r="B29" s="5" t="s">
        <v>21</v>
      </c>
      <c r="C29" s="21">
        <f>IIN_SK_koeficienti!G28</f>
        <v>0.21530318420769279</v>
      </c>
      <c r="D29" s="22">
        <f t="shared" si="0"/>
        <v>3028502.8169786693</v>
      </c>
    </row>
    <row r="30" spans="1:4">
      <c r="A30" s="4">
        <v>20</v>
      </c>
      <c r="B30" s="5" t="s">
        <v>22</v>
      </c>
      <c r="C30" s="21">
        <f>IIN_SK_koeficienti!G29</f>
        <v>0.83064942230561567</v>
      </c>
      <c r="D30" s="22">
        <f t="shared" si="0"/>
        <v>11684100.839621387</v>
      </c>
    </row>
    <row r="31" spans="1:4">
      <c r="A31" s="4">
        <v>21</v>
      </c>
      <c r="B31" s="5" t="s">
        <v>23</v>
      </c>
      <c r="C31" s="21">
        <f>IIN_SK_koeficienti!G30</f>
        <v>0.86672340168576834</v>
      </c>
      <c r="D31" s="22">
        <f t="shared" si="0"/>
        <v>12191525.514153995</v>
      </c>
    </row>
    <row r="32" spans="1:4">
      <c r="A32" s="4">
        <v>22</v>
      </c>
      <c r="B32" s="5" t="s">
        <v>24</v>
      </c>
      <c r="C32" s="21">
        <f>IIN_SK_koeficienti!G31</f>
        <v>0.28590465482582056</v>
      </c>
      <c r="D32" s="22">
        <f t="shared" si="0"/>
        <v>4021598.9174226732</v>
      </c>
    </row>
    <row r="33" spans="1:4">
      <c r="A33" s="4">
        <v>23</v>
      </c>
      <c r="B33" s="5" t="s">
        <v>25</v>
      </c>
      <c r="C33" s="21">
        <f>IIN_SK_koeficienti!G32</f>
        <v>2.5573204932396863E-2</v>
      </c>
      <c r="D33" s="22">
        <f t="shared" si="0"/>
        <v>359718.42897699913</v>
      </c>
    </row>
    <row r="34" spans="1:4">
      <c r="A34" s="4">
        <v>24</v>
      </c>
      <c r="B34" s="5" t="s">
        <v>26</v>
      </c>
      <c r="C34" s="21">
        <f>IIN_SK_koeficienti!G33</f>
        <v>0.35341755843264056</v>
      </c>
      <c r="D34" s="22">
        <f t="shared" si="0"/>
        <v>4971250.5424466105</v>
      </c>
    </row>
    <row r="35" spans="1:4">
      <c r="A35" s="4">
        <v>25</v>
      </c>
      <c r="B35" s="5" t="s">
        <v>27</v>
      </c>
      <c r="C35" s="21">
        <f>IIN_SK_koeficienti!G34</f>
        <v>0.8927140966823619</v>
      </c>
      <c r="D35" s="22">
        <f t="shared" si="0"/>
        <v>12557116.451891758</v>
      </c>
    </row>
    <row r="36" spans="1:4">
      <c r="A36" s="4">
        <v>26</v>
      </c>
      <c r="B36" s="5" t="s">
        <v>28</v>
      </c>
      <c r="C36" s="21">
        <f>IIN_SK_koeficienti!G35</f>
        <v>0.12774227261406659</v>
      </c>
      <c r="D36" s="22">
        <f t="shared" si="0"/>
        <v>1796851.4208585261</v>
      </c>
    </row>
    <row r="37" spans="1:4">
      <c r="A37" s="4">
        <v>27</v>
      </c>
      <c r="B37" s="5" t="s">
        <v>29</v>
      </c>
      <c r="C37" s="21">
        <f>IIN_SK_koeficienti!G36</f>
        <v>0.22444881201619304</v>
      </c>
      <c r="D37" s="22">
        <f t="shared" si="0"/>
        <v>3157147.2663536631</v>
      </c>
    </row>
    <row r="38" spans="1:4">
      <c r="A38" s="4">
        <v>28</v>
      </c>
      <c r="B38" s="5" t="s">
        <v>30</v>
      </c>
      <c r="C38" s="21">
        <f>IIN_SK_koeficienti!G37</f>
        <v>0.29874358692952557</v>
      </c>
      <c r="D38" s="22">
        <f t="shared" si="0"/>
        <v>4202194.2123141792</v>
      </c>
    </row>
    <row r="39" spans="1:4">
      <c r="A39" s="4">
        <v>29</v>
      </c>
      <c r="B39" s="5" t="s">
        <v>31</v>
      </c>
      <c r="C39" s="21">
        <f>IIN_SK_koeficienti!G38</f>
        <v>0.68975845638197775</v>
      </c>
      <c r="D39" s="22">
        <f t="shared" si="0"/>
        <v>9702296.953363128</v>
      </c>
    </row>
    <row r="40" spans="1:4">
      <c r="A40" s="4">
        <v>30</v>
      </c>
      <c r="B40" s="5" t="s">
        <v>32</v>
      </c>
      <c r="C40" s="21">
        <f>IIN_SK_koeficienti!G39</f>
        <v>0.77218918397086511</v>
      </c>
      <c r="D40" s="22">
        <f t="shared" si="0"/>
        <v>10861786.032111399</v>
      </c>
    </row>
    <row r="41" spans="1:4">
      <c r="A41" s="4">
        <v>31</v>
      </c>
      <c r="B41" s="5" t="s">
        <v>33</v>
      </c>
      <c r="C41" s="21">
        <f>IIN_SK_koeficienti!G40</f>
        <v>8.6825014691980201E-2</v>
      </c>
      <c r="D41" s="22">
        <f t="shared" si="0"/>
        <v>1221300.1054606845</v>
      </c>
    </row>
    <row r="42" spans="1:4">
      <c r="A42" s="4">
        <v>32</v>
      </c>
      <c r="B42" s="5" t="s">
        <v>34</v>
      </c>
      <c r="C42" s="21">
        <f>IIN_SK_koeficienti!G41</f>
        <v>5.9859746892304014E-2</v>
      </c>
      <c r="D42" s="22">
        <f t="shared" si="0"/>
        <v>842000.60837045207</v>
      </c>
    </row>
    <row r="43" spans="1:4">
      <c r="A43" s="4">
        <v>33</v>
      </c>
      <c r="B43" s="5" t="s">
        <v>35</v>
      </c>
      <c r="C43" s="21">
        <f>IIN_SK_koeficienti!G42</f>
        <v>0.15267082406478544</v>
      </c>
      <c r="D43" s="22">
        <f t="shared" si="0"/>
        <v>2147502.0095598628</v>
      </c>
    </row>
    <row r="44" spans="1:4">
      <c r="A44" s="4">
        <v>34</v>
      </c>
      <c r="B44" s="5" t="s">
        <v>36</v>
      </c>
      <c r="C44" s="21">
        <f>IIN_SK_koeficienti!G43</f>
        <v>0.48795461822439595</v>
      </c>
      <c r="D44" s="22">
        <f t="shared" si="0"/>
        <v>6863678.9617788363</v>
      </c>
    </row>
    <row r="45" spans="1:4">
      <c r="A45" s="4">
        <v>35</v>
      </c>
      <c r="B45" s="5" t="s">
        <v>37</v>
      </c>
      <c r="C45" s="21">
        <f>IIN_SK_koeficienti!G44</f>
        <v>0.89558521620370857</v>
      </c>
      <c r="D45" s="22">
        <f t="shared" si="0"/>
        <v>12597502.262209795</v>
      </c>
    </row>
    <row r="46" spans="1:4">
      <c r="A46" s="4">
        <v>36</v>
      </c>
      <c r="B46" s="5" t="s">
        <v>38</v>
      </c>
      <c r="C46" s="21">
        <f>IIN_SK_koeficienti!G45</f>
        <v>0.14258428772334134</v>
      </c>
      <c r="D46" s="22">
        <f t="shared" si="0"/>
        <v>2005622.529996969</v>
      </c>
    </row>
    <row r="47" spans="1:4">
      <c r="A47" s="4">
        <v>37</v>
      </c>
      <c r="B47" s="5" t="s">
        <v>39</v>
      </c>
      <c r="C47" s="21">
        <f>IIN_SK_koeficienti!G46</f>
        <v>9.58401314799288E-2</v>
      </c>
      <c r="D47" s="22">
        <f t="shared" si="0"/>
        <v>1348108.7575861299</v>
      </c>
    </row>
    <row r="48" spans="1:4">
      <c r="A48" s="4">
        <v>38</v>
      </c>
      <c r="B48" s="5" t="s">
        <v>40</v>
      </c>
      <c r="C48" s="21">
        <f>IIN_SK_koeficienti!G47</f>
        <v>0.33534973062076051</v>
      </c>
      <c r="D48" s="22">
        <f t="shared" si="0"/>
        <v>4717104.429251276</v>
      </c>
    </row>
    <row r="49" spans="1:4">
      <c r="A49" s="4">
        <v>39</v>
      </c>
      <c r="B49" s="5" t="s">
        <v>41</v>
      </c>
      <c r="C49" s="21">
        <f>IIN_SK_koeficienti!G48</f>
        <v>9.5670317305762517E-2</v>
      </c>
      <c r="D49" s="22">
        <f t="shared" si="0"/>
        <v>1345720.113373932</v>
      </c>
    </row>
    <row r="50" spans="1:4">
      <c r="A50" s="4">
        <v>40</v>
      </c>
      <c r="B50" s="5" t="s">
        <v>42</v>
      </c>
      <c r="C50" s="21">
        <f>IIN_SK_koeficienti!G49</f>
        <v>0.99444348838067775</v>
      </c>
      <c r="D50" s="22">
        <f t="shared" si="0"/>
        <v>13988064.86290401</v>
      </c>
    </row>
    <row r="51" spans="1:4">
      <c r="A51" s="4">
        <v>41</v>
      </c>
      <c r="B51" s="5" t="s">
        <v>43</v>
      </c>
      <c r="C51" s="21">
        <f>IIN_SK_koeficienti!G50</f>
        <v>0.34726074439037791</v>
      </c>
      <c r="D51" s="22">
        <f t="shared" si="0"/>
        <v>4884647.4170017997</v>
      </c>
    </row>
    <row r="52" spans="1:4">
      <c r="A52" s="4">
        <v>42</v>
      </c>
      <c r="B52" s="5" t="s">
        <v>44</v>
      </c>
      <c r="C52" s="21">
        <f>IIN_SK_koeficienti!G51</f>
        <v>0.71766742530633243</v>
      </c>
      <c r="D52" s="22">
        <f t="shared" si="0"/>
        <v>10094870.76186214</v>
      </c>
    </row>
    <row r="53" spans="1:4">
      <c r="A53" s="4">
        <v>43</v>
      </c>
      <c r="B53" s="5" t="s">
        <v>45</v>
      </c>
      <c r="C53" s="21">
        <f>IIN_SK_koeficienti!G52</f>
        <v>0.39617151830867958</v>
      </c>
      <c r="D53" s="22">
        <f t="shared" si="0"/>
        <v>5572637.3189499881</v>
      </c>
    </row>
    <row r="54" spans="1:4">
      <c r="A54" s="4">
        <v>44</v>
      </c>
      <c r="B54" s="5" t="s">
        <v>46</v>
      </c>
      <c r="C54" s="21">
        <f>IIN_SK_koeficienti!G53</f>
        <v>0.74575964201289879</v>
      </c>
      <c r="D54" s="22">
        <f t="shared" si="0"/>
        <v>10490022.174713247</v>
      </c>
    </row>
    <row r="55" spans="1:4">
      <c r="A55" s="4">
        <v>45</v>
      </c>
      <c r="B55" s="5" t="s">
        <v>47</v>
      </c>
      <c r="C55" s="21">
        <f>IIN_SK_koeficienti!G54</f>
        <v>0.37801047429091944</v>
      </c>
      <c r="D55" s="22">
        <f t="shared" si="0"/>
        <v>5317180.0057223141</v>
      </c>
    </row>
    <row r="56" spans="1:4">
      <c r="A56" s="4">
        <v>46</v>
      </c>
      <c r="B56" s="5" t="s">
        <v>48</v>
      </c>
      <c r="C56" s="21">
        <f>IIN_SK_koeficienti!G55</f>
        <v>0.18592002675307218</v>
      </c>
      <c r="D56" s="22">
        <f t="shared" si="0"/>
        <v>2615192.7423947062</v>
      </c>
    </row>
    <row r="57" spans="1:4">
      <c r="A57" s="4">
        <v>47</v>
      </c>
      <c r="B57" s="5" t="s">
        <v>49</v>
      </c>
      <c r="C57" s="21">
        <f>IIN_SK_koeficienti!G56</f>
        <v>0.18014189895557647</v>
      </c>
      <c r="D57" s="22">
        <f t="shared" si="0"/>
        <v>2533916.302494505</v>
      </c>
    </row>
    <row r="58" spans="1:4">
      <c r="A58" s="4">
        <v>48</v>
      </c>
      <c r="B58" s="5" t="s">
        <v>50</v>
      </c>
      <c r="C58" s="21">
        <f>IIN_SK_koeficienti!G57</f>
        <v>7.2780129453956732E-2</v>
      </c>
      <c r="D58" s="22">
        <f t="shared" si="0"/>
        <v>1023741.603648353</v>
      </c>
    </row>
    <row r="59" spans="1:4">
      <c r="A59" s="4">
        <v>49</v>
      </c>
      <c r="B59" s="5" t="s">
        <v>51</v>
      </c>
      <c r="C59" s="21">
        <f>IIN_SK_koeficienti!G58</f>
        <v>8.994090096484883E-2</v>
      </c>
      <c r="D59" s="22">
        <f t="shared" si="0"/>
        <v>1265128.8597333797</v>
      </c>
    </row>
    <row r="60" spans="1:4">
      <c r="A60" s="4">
        <v>50</v>
      </c>
      <c r="B60" s="5" t="s">
        <v>52</v>
      </c>
      <c r="C60" s="21">
        <f>IIN_SK_koeficienti!G59</f>
        <v>0.12760324078529844</v>
      </c>
      <c r="D60" s="22">
        <f t="shared" si="0"/>
        <v>1794895.7680119437</v>
      </c>
    </row>
    <row r="61" spans="1:4">
      <c r="A61" s="4">
        <v>51</v>
      </c>
      <c r="B61" s="5" t="s">
        <v>53</v>
      </c>
      <c r="C61" s="21">
        <f>IIN_SK_koeficienti!G60</f>
        <v>0.87149358407113064</v>
      </c>
      <c r="D61" s="22">
        <f t="shared" si="0"/>
        <v>12258623.968107354</v>
      </c>
    </row>
    <row r="62" spans="1:4">
      <c r="A62" s="4">
        <v>52</v>
      </c>
      <c r="B62" s="5" t="s">
        <v>54</v>
      </c>
      <c r="C62" s="21">
        <f>IIN_SK_koeficienti!G61</f>
        <v>0.24979953028973523</v>
      </c>
      <c r="D62" s="22">
        <f t="shared" si="0"/>
        <v>3513736.148150201</v>
      </c>
    </row>
    <row r="63" spans="1:4">
      <c r="A63" s="4">
        <v>53</v>
      </c>
      <c r="B63" s="5" t="s">
        <v>55</v>
      </c>
      <c r="C63" s="21">
        <f>IIN_SK_koeficienti!G62</f>
        <v>0.1371303389485351</v>
      </c>
      <c r="D63" s="22">
        <f t="shared" si="0"/>
        <v>1928906.0648460193</v>
      </c>
    </row>
    <row r="64" spans="1:4">
      <c r="A64" s="4">
        <v>54</v>
      </c>
      <c r="B64" s="5" t="s">
        <v>56</v>
      </c>
      <c r="C64" s="21">
        <f>IIN_SK_koeficienti!G63</f>
        <v>0.24487899797703541</v>
      </c>
      <c r="D64" s="22">
        <f t="shared" si="0"/>
        <v>3444522.8384405267</v>
      </c>
    </row>
    <row r="65" spans="1:4">
      <c r="A65" s="4">
        <v>55</v>
      </c>
      <c r="B65" s="5" t="s">
        <v>57</v>
      </c>
      <c r="C65" s="21">
        <f>IIN_SK_koeficienti!G64</f>
        <v>0.22588827602727538</v>
      </c>
      <c r="D65" s="22">
        <f t="shared" si="0"/>
        <v>3177395.0895734853</v>
      </c>
    </row>
    <row r="66" spans="1:4">
      <c r="A66" s="4">
        <v>56</v>
      </c>
      <c r="B66" s="5" t="s">
        <v>58</v>
      </c>
      <c r="C66" s="21">
        <f>IIN_SK_koeficienti!G65</f>
        <v>0.36243149563000626</v>
      </c>
      <c r="D66" s="22">
        <f t="shared" si="0"/>
        <v>5098042.6021866892</v>
      </c>
    </row>
    <row r="67" spans="1:4">
      <c r="A67" s="4">
        <v>57</v>
      </c>
      <c r="B67" s="5" t="s">
        <v>59</v>
      </c>
      <c r="C67" s="21">
        <f>IIN_SK_koeficienti!G66</f>
        <v>0.22067606392642591</v>
      </c>
      <c r="D67" s="22">
        <f t="shared" si="0"/>
        <v>3104078.946627426</v>
      </c>
    </row>
    <row r="68" spans="1:4">
      <c r="A68" s="4">
        <v>58</v>
      </c>
      <c r="B68" s="5" t="s">
        <v>60</v>
      </c>
      <c r="C68" s="21">
        <f>IIN_SK_koeficienti!G67</f>
        <v>0.16333189808136567</v>
      </c>
      <c r="D68" s="22">
        <f t="shared" si="0"/>
        <v>2297463.0647576596</v>
      </c>
    </row>
    <row r="69" spans="1:4">
      <c r="A69" s="4">
        <v>59</v>
      </c>
      <c r="B69" s="5" t="s">
        <v>61</v>
      </c>
      <c r="C69" s="21">
        <f>IIN_SK_koeficienti!G68</f>
        <v>0.71335708818313304</v>
      </c>
      <c r="D69" s="22">
        <f t="shared" si="0"/>
        <v>10034240.594371703</v>
      </c>
    </row>
    <row r="70" spans="1:4">
      <c r="A70" s="4">
        <v>60</v>
      </c>
      <c r="B70" s="5" t="s">
        <v>62</v>
      </c>
      <c r="C70" s="21">
        <f>IIN_SK_koeficienti!G69</f>
        <v>0.33277761959315144</v>
      </c>
      <c r="D70" s="22">
        <f t="shared" si="0"/>
        <v>4680924.5393840568</v>
      </c>
    </row>
    <row r="71" spans="1:4">
      <c r="A71" s="4">
        <v>61</v>
      </c>
      <c r="B71" s="5" t="s">
        <v>63</v>
      </c>
      <c r="C71" s="21">
        <f>IIN_SK_koeficienti!G70</f>
        <v>1.969453693212736</v>
      </c>
      <c r="D71" s="22">
        <f t="shared" si="0"/>
        <v>27702776.806357622</v>
      </c>
    </row>
    <row r="72" spans="1:4">
      <c r="A72" s="4">
        <v>62</v>
      </c>
      <c r="B72" s="5" t="s">
        <v>64</v>
      </c>
      <c r="C72" s="21">
        <f>IIN_SK_koeficienti!G71</f>
        <v>0.44738753222578598</v>
      </c>
      <c r="D72" s="22">
        <f t="shared" si="0"/>
        <v>6293053.2430951241</v>
      </c>
    </row>
    <row r="73" spans="1:4">
      <c r="A73" s="4">
        <v>63</v>
      </c>
      <c r="B73" s="5" t="s">
        <v>65</v>
      </c>
      <c r="C73" s="21">
        <f>IIN_SK_koeficienti!G72</f>
        <v>0.12891496778959013</v>
      </c>
      <c r="D73" s="22">
        <f t="shared" si="0"/>
        <v>1813346.8138811598</v>
      </c>
    </row>
    <row r="74" spans="1:4">
      <c r="A74" s="4">
        <v>64</v>
      </c>
      <c r="B74" s="5" t="s">
        <v>66</v>
      </c>
      <c r="C74" s="21">
        <f>IIN_SK_koeficienti!G73</f>
        <v>0.62066538125389181</v>
      </c>
      <c r="D74" s="22">
        <f t="shared" si="0"/>
        <v>8730418.2817626428</v>
      </c>
    </row>
    <row r="75" spans="1:4">
      <c r="A75" s="4">
        <v>65</v>
      </c>
      <c r="B75" s="5" t="s">
        <v>67</v>
      </c>
      <c r="C75" s="21">
        <f>IIN_SK_koeficienti!G74</f>
        <v>0.35965490307250486</v>
      </c>
      <c r="D75" s="22">
        <f t="shared" si="0"/>
        <v>5058986.4293161416</v>
      </c>
    </row>
    <row r="76" spans="1:4">
      <c r="A76" s="4">
        <v>66</v>
      </c>
      <c r="B76" s="5" t="s">
        <v>68</v>
      </c>
      <c r="C76" s="21">
        <f>IIN_SK_koeficienti!G75</f>
        <v>8.0451092950192954E-2</v>
      </c>
      <c r="D76" s="22">
        <f t="shared" ref="D76:D129" si="1">$D$7*C76/100</f>
        <v>1131643.0944822349</v>
      </c>
    </row>
    <row r="77" spans="1:4">
      <c r="A77" s="4">
        <v>67</v>
      </c>
      <c r="B77" s="5" t="s">
        <v>69</v>
      </c>
      <c r="C77" s="21">
        <f>IIN_SK_koeficienti!G76</f>
        <v>0.33144440719000429</v>
      </c>
      <c r="D77" s="22">
        <f t="shared" si="1"/>
        <v>4662171.2750818105</v>
      </c>
    </row>
    <row r="78" spans="1:4">
      <c r="A78" s="4">
        <v>68</v>
      </c>
      <c r="B78" s="5" t="s">
        <v>70</v>
      </c>
      <c r="C78" s="21">
        <f>IIN_SK_koeficienti!G77</f>
        <v>0.78587357334302599</v>
      </c>
      <c r="D78" s="22">
        <f t="shared" si="1"/>
        <v>11054273.718323434</v>
      </c>
    </row>
    <row r="79" spans="1:4">
      <c r="A79" s="4">
        <v>69</v>
      </c>
      <c r="B79" s="5" t="s">
        <v>71</v>
      </c>
      <c r="C79" s="21">
        <f>IIN_SK_koeficienti!G78</f>
        <v>0.16302831296568454</v>
      </c>
      <c r="D79" s="22">
        <f t="shared" si="1"/>
        <v>2293192.768517423</v>
      </c>
    </row>
    <row r="80" spans="1:4">
      <c r="A80" s="4">
        <v>70</v>
      </c>
      <c r="B80" s="5" t="s">
        <v>72</v>
      </c>
      <c r="C80" s="21">
        <f>IIN_SK_koeficienti!G79</f>
        <v>1.9001339006649285</v>
      </c>
      <c r="D80" s="22">
        <f t="shared" si="1"/>
        <v>26727709.076746635</v>
      </c>
    </row>
    <row r="81" spans="1:4">
      <c r="A81" s="4">
        <v>71</v>
      </c>
      <c r="B81" s="5" t="s">
        <v>73</v>
      </c>
      <c r="C81" s="21">
        <f>IIN_SK_koeficienti!G80</f>
        <v>9.2832739237069056E-2</v>
      </c>
      <c r="D81" s="22">
        <f t="shared" si="1"/>
        <v>1305806.1046422024</v>
      </c>
    </row>
    <row r="82" spans="1:4">
      <c r="A82" s="4">
        <v>72</v>
      </c>
      <c r="B82" s="5" t="s">
        <v>74</v>
      </c>
      <c r="C82" s="21">
        <f>IIN_SK_koeficienti!G81</f>
        <v>5.0565580309581706E-2</v>
      </c>
      <c r="D82" s="22">
        <f t="shared" si="1"/>
        <v>711266.77932456566</v>
      </c>
    </row>
    <row r="83" spans="1:4">
      <c r="A83" s="4">
        <v>73</v>
      </c>
      <c r="B83" s="5" t="s">
        <v>75</v>
      </c>
      <c r="C83" s="21">
        <f>IIN_SK_koeficienti!G82</f>
        <v>6.5443520014322618E-2</v>
      </c>
      <c r="D83" s="22">
        <f t="shared" si="1"/>
        <v>920543.21186994505</v>
      </c>
    </row>
    <row r="84" spans="1:4">
      <c r="A84" s="4">
        <v>74</v>
      </c>
      <c r="B84" s="5" t="s">
        <v>76</v>
      </c>
      <c r="C84" s="21">
        <f>IIN_SK_koeficienti!G83</f>
        <v>0.11080846484602927</v>
      </c>
      <c r="D84" s="22">
        <f t="shared" si="1"/>
        <v>1558656.6876203734</v>
      </c>
    </row>
    <row r="85" spans="1:4">
      <c r="A85" s="4">
        <v>75</v>
      </c>
      <c r="B85" s="5" t="s">
        <v>77</v>
      </c>
      <c r="C85" s="21">
        <f>IIN_SK_koeficienti!G84</f>
        <v>0.13517469966849488</v>
      </c>
      <c r="D85" s="22">
        <f t="shared" si="1"/>
        <v>1901397.6046697749</v>
      </c>
    </row>
    <row r="86" spans="1:4">
      <c r="A86" s="4">
        <v>76</v>
      </c>
      <c r="B86" s="5" t="s">
        <v>78</v>
      </c>
      <c r="C86" s="21">
        <f>IIN_SK_koeficienti!G85</f>
        <v>1.6239358437629163</v>
      </c>
      <c r="D86" s="22">
        <f t="shared" si="1"/>
        <v>22842645.339998182</v>
      </c>
    </row>
    <row r="87" spans="1:4">
      <c r="A87" s="4">
        <v>77</v>
      </c>
      <c r="B87" s="5" t="s">
        <v>79</v>
      </c>
      <c r="C87" s="21">
        <f>IIN_SK_koeficienti!G86</f>
        <v>1.0101149375941536</v>
      </c>
      <c r="D87" s="22">
        <f t="shared" si="1"/>
        <v>14208502.977945386</v>
      </c>
    </row>
    <row r="88" spans="1:4">
      <c r="A88" s="4">
        <v>78</v>
      </c>
      <c r="B88" s="7" t="s">
        <v>80</v>
      </c>
      <c r="C88" s="21">
        <f>IIN_SK_koeficienti!G87</f>
        <v>0.54827517686550109</v>
      </c>
      <c r="D88" s="22">
        <f t="shared" si="1"/>
        <v>7712161.4514297554</v>
      </c>
    </row>
    <row r="89" spans="1:4">
      <c r="A89" s="4">
        <v>79</v>
      </c>
      <c r="B89" s="5" t="s">
        <v>81</v>
      </c>
      <c r="C89" s="21">
        <f>IIN_SK_koeficienti!G88</f>
        <v>0.14904089377711649</v>
      </c>
      <c r="D89" s="22">
        <f t="shared" si="1"/>
        <v>2096442.5970291265</v>
      </c>
    </row>
    <row r="90" spans="1:4">
      <c r="A90" s="4">
        <v>80</v>
      </c>
      <c r="B90" s="5" t="s">
        <v>82</v>
      </c>
      <c r="C90" s="21">
        <f>IIN_SK_koeficienti!G89</f>
        <v>0.12058188459083133</v>
      </c>
      <c r="D90" s="22">
        <f t="shared" si="1"/>
        <v>1696131.7989967817</v>
      </c>
    </row>
    <row r="91" spans="1:4">
      <c r="A91" s="4">
        <v>81</v>
      </c>
      <c r="B91" s="5" t="s">
        <v>83</v>
      </c>
      <c r="C91" s="21">
        <f>IIN_SK_koeficienti!G90</f>
        <v>0.17437375926264387</v>
      </c>
      <c r="D91" s="22">
        <f t="shared" si="1"/>
        <v>2452780.3575104233</v>
      </c>
    </row>
    <row r="92" spans="1:4">
      <c r="A92" s="4">
        <v>82</v>
      </c>
      <c r="B92" s="5" t="s">
        <v>84</v>
      </c>
      <c r="C92" s="21">
        <f>IIN_SK_koeficienti!G91</f>
        <v>0.3164117162387316</v>
      </c>
      <c r="D92" s="22">
        <f t="shared" si="1"/>
        <v>4450718.0768384365</v>
      </c>
    </row>
    <row r="93" spans="1:4">
      <c r="A93" s="4">
        <v>83</v>
      </c>
      <c r="B93" s="5" t="s">
        <v>85</v>
      </c>
      <c r="C93" s="21">
        <f>IIN_SK_koeficienti!G92</f>
        <v>0.15717680922854238</v>
      </c>
      <c r="D93" s="22">
        <f t="shared" si="1"/>
        <v>2210884.2062139441</v>
      </c>
    </row>
    <row r="94" spans="1:4">
      <c r="A94" s="4">
        <v>84</v>
      </c>
      <c r="B94" s="5" t="s">
        <v>86</v>
      </c>
      <c r="C94" s="21">
        <f>IIN_SK_koeficienti!G93</f>
        <v>0.31563378715675705</v>
      </c>
      <c r="D94" s="22">
        <f t="shared" si="1"/>
        <v>4439775.5521152671</v>
      </c>
    </row>
    <row r="95" spans="1:4">
      <c r="A95" s="4">
        <v>85</v>
      </c>
      <c r="B95" s="5" t="s">
        <v>87</v>
      </c>
      <c r="C95" s="21">
        <f>IIN_SK_koeficienti!G94</f>
        <v>0.10238266761905369</v>
      </c>
      <c r="D95" s="22">
        <f t="shared" si="1"/>
        <v>1440137.536447156</v>
      </c>
    </row>
    <row r="96" spans="1:4">
      <c r="A96" s="4">
        <v>86</v>
      </c>
      <c r="B96" s="5" t="s">
        <v>88</v>
      </c>
      <c r="C96" s="21">
        <f>IIN_SK_koeficienti!G95</f>
        <v>0.64414751765854639</v>
      </c>
      <c r="D96" s="22">
        <f t="shared" si="1"/>
        <v>9060723.2724290695</v>
      </c>
    </row>
    <row r="97" spans="1:4">
      <c r="A97" s="4">
        <v>87</v>
      </c>
      <c r="B97" s="5" t="s">
        <v>89</v>
      </c>
      <c r="C97" s="21">
        <f>IIN_SK_koeficienti!G96</f>
        <v>0.10347759603404123</v>
      </c>
      <c r="D97" s="22">
        <f t="shared" si="1"/>
        <v>1455539.0447963357</v>
      </c>
    </row>
    <row r="98" spans="1:4">
      <c r="A98" s="4">
        <v>88</v>
      </c>
      <c r="B98" s="5" t="s">
        <v>90</v>
      </c>
      <c r="C98" s="21">
        <f>IIN_SK_koeficienti!G97</f>
        <v>0.12013572631159272</v>
      </c>
      <c r="D98" s="22">
        <f t="shared" si="1"/>
        <v>1689856.036701557</v>
      </c>
    </row>
    <row r="99" spans="1:4">
      <c r="A99" s="4">
        <v>89</v>
      </c>
      <c r="B99" s="5" t="s">
        <v>91</v>
      </c>
      <c r="C99" s="21">
        <f>IIN_SK_koeficienti!G98</f>
        <v>0.34567765030150915</v>
      </c>
      <c r="D99" s="22">
        <f t="shared" si="1"/>
        <v>4862379.2609346947</v>
      </c>
    </row>
    <row r="100" spans="1:4">
      <c r="A100" s="4">
        <v>90</v>
      </c>
      <c r="B100" s="5" t="s">
        <v>92</v>
      </c>
      <c r="C100" s="21">
        <f>IIN_SK_koeficienti!G99</f>
        <v>4.65614677680493E-2</v>
      </c>
      <c r="D100" s="22">
        <f t="shared" si="1"/>
        <v>654944.03539416147</v>
      </c>
    </row>
    <row r="101" spans="1:4">
      <c r="A101" s="4">
        <v>91</v>
      </c>
      <c r="B101" s="5" t="s">
        <v>93</v>
      </c>
      <c r="C101" s="21">
        <f>IIN_SK_koeficienti!G100</f>
        <v>5.0366826346705612E-2</v>
      </c>
      <c r="D101" s="22">
        <f t="shared" si="1"/>
        <v>708471.06156186282</v>
      </c>
    </row>
    <row r="102" spans="1:4">
      <c r="A102" s="4">
        <v>92</v>
      </c>
      <c r="B102" s="10" t="s">
        <v>94</v>
      </c>
      <c r="C102" s="21">
        <f>IIN_SK_koeficienti!G101</f>
        <v>0.11444886351716639</v>
      </c>
      <c r="D102" s="22">
        <f t="shared" si="1"/>
        <v>1609863.3507778903</v>
      </c>
    </row>
    <row r="103" spans="1:4">
      <c r="A103" s="4">
        <v>93</v>
      </c>
      <c r="B103" s="10" t="s">
        <v>95</v>
      </c>
      <c r="C103" s="21">
        <f>IIN_SK_koeficienti!G102</f>
        <v>0.15834421534146093</v>
      </c>
      <c r="D103" s="22">
        <f t="shared" si="1"/>
        <v>2227305.2020972259</v>
      </c>
    </row>
    <row r="104" spans="1:4">
      <c r="A104" s="4">
        <v>94</v>
      </c>
      <c r="B104" s="5" t="s">
        <v>96</v>
      </c>
      <c r="C104" s="21">
        <f>IIN_SK_koeficienti!G103</f>
        <v>0.29423828853110623</v>
      </c>
      <c r="D104" s="22">
        <f t="shared" si="1"/>
        <v>4138821.6758551709</v>
      </c>
    </row>
    <row r="105" spans="1:4">
      <c r="A105" s="4">
        <v>95</v>
      </c>
      <c r="B105" s="5" t="s">
        <v>97</v>
      </c>
      <c r="C105" s="21">
        <f>IIN_SK_koeficienti!G104</f>
        <v>0.12293339758643136</v>
      </c>
      <c r="D105" s="22">
        <f t="shared" si="1"/>
        <v>1729208.7075318031</v>
      </c>
    </row>
    <row r="106" spans="1:4">
      <c r="A106" s="4">
        <v>96</v>
      </c>
      <c r="B106" s="5" t="s">
        <v>98</v>
      </c>
      <c r="C106" s="21">
        <f>IIN_SK_koeficienti!G105</f>
        <v>1.2606342308598493</v>
      </c>
      <c r="D106" s="22">
        <f t="shared" si="1"/>
        <v>17732363.473342352</v>
      </c>
    </row>
    <row r="107" spans="1:4">
      <c r="A107" s="4">
        <v>97</v>
      </c>
      <c r="B107" s="5" t="s">
        <v>99</v>
      </c>
      <c r="C107" s="21">
        <f>IIN_SK_koeficienti!G106</f>
        <v>0.86988539124841968</v>
      </c>
      <c r="D107" s="22">
        <f t="shared" si="1"/>
        <v>12236002.767627912</v>
      </c>
    </row>
    <row r="108" spans="1:4">
      <c r="A108" s="4">
        <v>98</v>
      </c>
      <c r="B108" s="5" t="s">
        <v>100</v>
      </c>
      <c r="C108" s="21">
        <f>IIN_SK_koeficienti!G107</f>
        <v>0.35099403782105071</v>
      </c>
      <c r="D108" s="22">
        <f t="shared" si="1"/>
        <v>4937160.7586553711</v>
      </c>
    </row>
    <row r="109" spans="1:4">
      <c r="A109" s="4">
        <v>99</v>
      </c>
      <c r="B109" s="5" t="s">
        <v>101</v>
      </c>
      <c r="C109" s="21">
        <f>IIN_SK_koeficienti!G108</f>
        <v>0.10583997071800559</v>
      </c>
      <c r="D109" s="22">
        <f t="shared" si="1"/>
        <v>1488768.7362729076</v>
      </c>
    </row>
    <row r="110" spans="1:4">
      <c r="A110" s="4">
        <v>100</v>
      </c>
      <c r="B110" s="5" t="s">
        <v>102</v>
      </c>
      <c r="C110" s="21">
        <f>IIN_SK_koeficienti!G109</f>
        <v>1.0192035415400102</v>
      </c>
      <c r="D110" s="22">
        <f t="shared" si="1"/>
        <v>14336345.31689509</v>
      </c>
    </row>
    <row r="111" spans="1:4">
      <c r="A111" s="4">
        <v>101</v>
      </c>
      <c r="B111" s="5" t="s">
        <v>103</v>
      </c>
      <c r="C111" s="21">
        <f>IIN_SK_koeficienti!G110</f>
        <v>0.13917972813076843</v>
      </c>
      <c r="D111" s="22">
        <f t="shared" si="1"/>
        <v>1957733.2321464899</v>
      </c>
    </row>
    <row r="112" spans="1:4">
      <c r="A112" s="4">
        <v>102</v>
      </c>
      <c r="B112" s="5" t="s">
        <v>104</v>
      </c>
      <c r="C112" s="21">
        <f>IIN_SK_koeficienti!G111</f>
        <v>0.12910016722631226</v>
      </c>
      <c r="D112" s="22">
        <f t="shared" si="1"/>
        <v>1815951.8706427671</v>
      </c>
    </row>
    <row r="113" spans="1:4">
      <c r="A113" s="4">
        <v>103</v>
      </c>
      <c r="B113" s="5" t="s">
        <v>105</v>
      </c>
      <c r="C113" s="21">
        <f>IIN_SK_koeficienti!G112</f>
        <v>0.50883860681916959</v>
      </c>
      <c r="D113" s="22">
        <f t="shared" si="1"/>
        <v>7157437.8233663663</v>
      </c>
    </row>
    <row r="114" spans="1:4">
      <c r="A114" s="4">
        <v>104</v>
      </c>
      <c r="B114" s="5" t="s">
        <v>106</v>
      </c>
      <c r="C114" s="21">
        <f>IIN_SK_koeficienti!G113</f>
        <v>0.73285804831210166</v>
      </c>
      <c r="D114" s="22">
        <f t="shared" si="1"/>
        <v>10308545.467760844</v>
      </c>
    </row>
    <row r="115" spans="1:4">
      <c r="A115" s="4">
        <v>105</v>
      </c>
      <c r="B115" s="5" t="s">
        <v>107</v>
      </c>
      <c r="C115" s="21">
        <f>IIN_SK_koeficienti!G114</f>
        <v>9.9889590258355698E-2</v>
      </c>
      <c r="D115" s="22">
        <f t="shared" si="1"/>
        <v>1405069.351842249</v>
      </c>
    </row>
    <row r="116" spans="1:4">
      <c r="A116" s="4">
        <v>106</v>
      </c>
      <c r="B116" s="5" t="s">
        <v>108</v>
      </c>
      <c r="C116" s="21">
        <f>IIN_SK_koeficienti!G115</f>
        <v>1.0057021481280408</v>
      </c>
      <c r="D116" s="22">
        <f t="shared" si="1"/>
        <v>14146431.692850204</v>
      </c>
    </row>
    <row r="117" spans="1:4">
      <c r="A117" s="4">
        <v>107</v>
      </c>
      <c r="B117" s="5" t="s">
        <v>109</v>
      </c>
      <c r="C117" s="21">
        <f>IIN_SK_koeficienti!G116</f>
        <v>0.12839013162346927</v>
      </c>
      <c r="D117" s="22">
        <f t="shared" si="1"/>
        <v>1805964.3508052025</v>
      </c>
    </row>
    <row r="118" spans="1:4">
      <c r="A118" s="4">
        <v>108</v>
      </c>
      <c r="B118" s="5" t="s">
        <v>110</v>
      </c>
      <c r="C118" s="21">
        <f>IIN_SK_koeficienti!G117</f>
        <v>1.1534988977560803</v>
      </c>
      <c r="D118" s="22">
        <f t="shared" si="1"/>
        <v>16225373.879590122</v>
      </c>
    </row>
    <row r="119" spans="1:4">
      <c r="A119" s="4">
        <v>109</v>
      </c>
      <c r="B119" s="5" t="s">
        <v>111</v>
      </c>
      <c r="C119" s="21">
        <f>IIN_SK_koeficienti!G118</f>
        <v>7.326500861403025E-2</v>
      </c>
      <c r="D119" s="22">
        <f t="shared" si="1"/>
        <v>1030562.022526879</v>
      </c>
    </row>
    <row r="120" spans="1:4">
      <c r="A120" s="4">
        <v>110</v>
      </c>
      <c r="B120" s="5" t="s">
        <v>112</v>
      </c>
      <c r="C120" s="21">
        <f>IIN_SK_koeficienti!G119</f>
        <v>0.28998202675341406</v>
      </c>
      <c r="D120" s="22">
        <f t="shared" si="1"/>
        <v>4078952.1442875145</v>
      </c>
    </row>
    <row r="121" spans="1:4">
      <c r="A121" s="4">
        <v>111</v>
      </c>
      <c r="B121" s="5" t="s">
        <v>113</v>
      </c>
      <c r="C121" s="21">
        <f>IIN_SK_koeficienti!G120</f>
        <v>8.1881590323450409E-2</v>
      </c>
      <c r="D121" s="22">
        <f t="shared" si="1"/>
        <v>1151764.7909658859</v>
      </c>
    </row>
    <row r="122" spans="1:4">
      <c r="A122" s="4">
        <v>112</v>
      </c>
      <c r="B122" s="5" t="s">
        <v>114</v>
      </c>
      <c r="C122" s="21">
        <f>IIN_SK_koeficienti!G121</f>
        <v>3.7536410178410071E-2</v>
      </c>
      <c r="D122" s="22">
        <f t="shared" si="1"/>
        <v>527995.55372539605</v>
      </c>
    </row>
    <row r="123" spans="1:4">
      <c r="A123" s="4">
        <v>113</v>
      </c>
      <c r="B123" s="5" t="s">
        <v>115</v>
      </c>
      <c r="C123" s="21">
        <f>IIN_SK_koeficienti!G122</f>
        <v>0.12798073888199449</v>
      </c>
      <c r="D123" s="22">
        <f t="shared" si="1"/>
        <v>1800205.740799644</v>
      </c>
    </row>
    <row r="124" spans="1:4">
      <c r="A124" s="4">
        <v>114</v>
      </c>
      <c r="B124" s="5" t="s">
        <v>116</v>
      </c>
      <c r="C124" s="21">
        <f>IIN_SK_koeficienti!G123</f>
        <v>0.31280513427951601</v>
      </c>
      <c r="D124" s="22">
        <f t="shared" si="1"/>
        <v>4399987.0871257512</v>
      </c>
    </row>
    <row r="125" spans="1:4">
      <c r="A125" s="4">
        <v>115</v>
      </c>
      <c r="B125" s="5" t="s">
        <v>117</v>
      </c>
      <c r="C125" s="21">
        <f>IIN_SK_koeficienti!G124</f>
        <v>0.42279360114529607</v>
      </c>
      <c r="D125" s="22">
        <f t="shared" si="1"/>
        <v>5947109.4994763909</v>
      </c>
    </row>
    <row r="126" spans="1:4">
      <c r="A126" s="4">
        <v>116</v>
      </c>
      <c r="B126" s="5" t="s">
        <v>118</v>
      </c>
      <c r="C126" s="21">
        <f>IIN_SK_koeficienti!G125</f>
        <v>0.11668510930160078</v>
      </c>
      <c r="D126" s="22">
        <f t="shared" si="1"/>
        <v>1641318.8849008002</v>
      </c>
    </row>
    <row r="127" spans="1:4">
      <c r="A127" s="4">
        <v>117</v>
      </c>
      <c r="B127" s="5" t="s">
        <v>119</v>
      </c>
      <c r="C127" s="21">
        <f>IIN_SK_koeficienti!G126</f>
        <v>0.12085284422825475</v>
      </c>
      <c r="D127" s="22">
        <f t="shared" si="1"/>
        <v>1699943.1779517385</v>
      </c>
    </row>
    <row r="128" spans="1:4">
      <c r="A128" s="4">
        <v>118</v>
      </c>
      <c r="B128" s="5" t="s">
        <v>120</v>
      </c>
      <c r="C128" s="21">
        <f>IIN_SK_koeficienti!G127</f>
        <v>0.13373700045447284</v>
      </c>
      <c r="D128" s="22">
        <f t="shared" si="1"/>
        <v>1881174.6054807168</v>
      </c>
    </row>
    <row r="129" spans="1:4">
      <c r="A129" s="8">
        <v>119</v>
      </c>
      <c r="B129" s="6" t="s">
        <v>121</v>
      </c>
      <c r="C129" s="23">
        <f>IIN_SK_koeficienti!G128</f>
        <v>5.1769885614894137E-2</v>
      </c>
      <c r="D129" s="115">
        <f t="shared" si="1"/>
        <v>728206.80751347868</v>
      </c>
    </row>
  </sheetData>
  <sheetProtection formatCells="0" formatColumns="0" formatRows="0" insertColumns="0" insertRows="0" insertHyperlinks="0" deleteColumns="0" deleteRows="0"/>
  <mergeCells count="1">
    <mergeCell ref="A2:E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136"/>
  <sheetViews>
    <sheetView zoomScaleNormal="100" workbookViewId="0">
      <selection activeCell="F130" sqref="F130"/>
    </sheetView>
  </sheetViews>
  <sheetFormatPr defaultRowHeight="14"/>
  <cols>
    <col min="1" max="1" width="13.08984375" style="1" customWidth="1"/>
    <col min="2" max="2" width="18.90625" style="1" customWidth="1"/>
    <col min="3" max="5" width="18.6328125" style="1" customWidth="1"/>
    <col min="6" max="6" width="23.90625" style="1" customWidth="1"/>
    <col min="7" max="7" width="21.36328125" customWidth="1"/>
    <col min="8" max="8" width="13.453125" style="19" customWidth="1"/>
    <col min="10" max="10" width="19.90625" customWidth="1"/>
    <col min="11" max="11" width="10.54296875" bestFit="1" customWidth="1"/>
  </cols>
  <sheetData>
    <row r="2" spans="1:11">
      <c r="A2" s="530" t="s">
        <v>143</v>
      </c>
      <c r="B2" s="530"/>
      <c r="C2" s="531"/>
      <c r="D2" s="58"/>
      <c r="E2" s="58"/>
      <c r="G2" s="112"/>
      <c r="H2" s="389"/>
    </row>
    <row r="3" spans="1:11" ht="14.5" thickBot="1">
      <c r="A3" s="58" t="s">
        <v>231</v>
      </c>
      <c r="B3" s="58"/>
      <c r="C3" s="59"/>
      <c r="D3" s="58"/>
      <c r="E3" s="58"/>
    </row>
    <row r="4" spans="1:11" ht="45.75" customHeight="1" thickBot="1">
      <c r="A4" s="536" t="s">
        <v>232</v>
      </c>
      <c r="B4" s="537"/>
      <c r="C4" s="537"/>
      <c r="D4" s="537"/>
      <c r="E4" s="537"/>
      <c r="F4" s="538"/>
      <c r="G4" s="539"/>
      <c r="H4" s="390"/>
    </row>
    <row r="6" spans="1:11" ht="14.5">
      <c r="G6" s="202"/>
      <c r="H6" s="391"/>
    </row>
    <row r="7" spans="1:11" ht="15.5">
      <c r="B7" s="110"/>
      <c r="C7" s="540" t="s">
        <v>230</v>
      </c>
      <c r="D7" s="541"/>
      <c r="E7" s="541"/>
      <c r="F7" s="542"/>
      <c r="G7" s="329">
        <v>2020</v>
      </c>
      <c r="H7" s="392"/>
    </row>
    <row r="8" spans="1:11" ht="102.75" customHeight="1">
      <c r="A8" s="106" t="s">
        <v>144</v>
      </c>
      <c r="B8" s="57" t="s">
        <v>179</v>
      </c>
      <c r="C8" s="107" t="s">
        <v>166</v>
      </c>
      <c r="D8" s="107" t="s">
        <v>167</v>
      </c>
      <c r="E8" s="347" t="s">
        <v>168</v>
      </c>
      <c r="F8" s="398" t="s">
        <v>169</v>
      </c>
      <c r="G8" s="400" t="s">
        <v>234</v>
      </c>
      <c r="H8" s="393"/>
    </row>
    <row r="9" spans="1:11" s="353" customFormat="1" ht="14.25" customHeight="1">
      <c r="A9" s="354">
        <v>1</v>
      </c>
      <c r="B9" s="57">
        <v>2</v>
      </c>
      <c r="C9" s="107">
        <v>3</v>
      </c>
      <c r="D9" s="107">
        <v>4</v>
      </c>
      <c r="E9" s="107">
        <v>5</v>
      </c>
      <c r="F9" s="398" t="s">
        <v>229</v>
      </c>
      <c r="G9" s="400"/>
      <c r="H9" s="393"/>
    </row>
    <row r="10" spans="1:11" ht="15">
      <c r="A10" s="349">
        <v>50000</v>
      </c>
      <c r="B10" s="370" t="s">
        <v>171</v>
      </c>
      <c r="C10" s="371">
        <v>50017064.069999799</v>
      </c>
      <c r="D10" s="371">
        <v>49637409.820008397</v>
      </c>
      <c r="E10" s="371">
        <v>5274057.72</v>
      </c>
      <c r="F10" s="350">
        <f>D10-E10</f>
        <v>44363352.100008398</v>
      </c>
      <c r="G10" s="401">
        <f>F10/$F$129*100</f>
        <v>2.6080443250568983</v>
      </c>
      <c r="H10" s="394"/>
      <c r="K10" s="112"/>
    </row>
    <row r="11" spans="1:11" ht="15">
      <c r="A11" s="343">
        <v>110000</v>
      </c>
      <c r="B11" s="108" t="s">
        <v>172</v>
      </c>
      <c r="C11" s="371">
        <v>15403637.5599999</v>
      </c>
      <c r="D11" s="371">
        <v>15213642.742695</v>
      </c>
      <c r="E11" s="371">
        <v>1610426.88</v>
      </c>
      <c r="F11" s="350">
        <f t="shared" ref="F11:F74" si="0">D11-E11</f>
        <v>13603215.862695001</v>
      </c>
      <c r="G11" s="401">
        <f t="shared" ref="G11:G74" si="1">F11/$F$129*100</f>
        <v>0.79970940548514047</v>
      </c>
      <c r="H11" s="394"/>
      <c r="K11" s="112"/>
    </row>
    <row r="12" spans="1:11" ht="15">
      <c r="A12" s="343">
        <v>90000</v>
      </c>
      <c r="B12" s="108" t="s">
        <v>175</v>
      </c>
      <c r="C12" s="371">
        <v>52281192.509999603</v>
      </c>
      <c r="D12" s="371">
        <v>51819111.283530898</v>
      </c>
      <c r="E12" s="371">
        <v>4193260.9899999998</v>
      </c>
      <c r="F12" s="350">
        <f t="shared" si="0"/>
        <v>47625850.293530896</v>
      </c>
      <c r="G12" s="401">
        <f t="shared" si="1"/>
        <v>2.7998409205879002</v>
      </c>
      <c r="H12" s="394"/>
      <c r="K12" s="112"/>
    </row>
    <row r="13" spans="1:11" ht="15">
      <c r="A13" s="343">
        <v>130000</v>
      </c>
      <c r="B13" s="108" t="s">
        <v>176</v>
      </c>
      <c r="C13" s="371">
        <v>73199390.200000107</v>
      </c>
      <c r="D13" s="371">
        <v>67292952.277015299</v>
      </c>
      <c r="E13" s="371">
        <v>4054337.5700000003</v>
      </c>
      <c r="F13" s="350">
        <f t="shared" si="0"/>
        <v>63238614.707015298</v>
      </c>
      <c r="G13" s="401">
        <f t="shared" si="1"/>
        <v>3.7176881909034045</v>
      </c>
      <c r="H13" s="394"/>
      <c r="K13" s="112"/>
    </row>
    <row r="14" spans="1:11" ht="15">
      <c r="A14" s="343">
        <v>170000</v>
      </c>
      <c r="B14" s="108" t="s">
        <v>177</v>
      </c>
      <c r="C14" s="371">
        <v>52160671.57</v>
      </c>
      <c r="D14" s="371">
        <v>51372146.573518202</v>
      </c>
      <c r="E14" s="371">
        <v>4511613.9800000004</v>
      </c>
      <c r="F14" s="350">
        <f t="shared" si="0"/>
        <v>46860532.593518198</v>
      </c>
      <c r="G14" s="401">
        <f t="shared" si="1"/>
        <v>2.7548492238404552</v>
      </c>
      <c r="H14" s="394"/>
      <c r="K14" s="112"/>
    </row>
    <row r="15" spans="1:11" ht="15">
      <c r="A15" s="343">
        <v>210000</v>
      </c>
      <c r="B15" s="108" t="s">
        <v>178</v>
      </c>
      <c r="C15" s="371">
        <v>18472820.440000001</v>
      </c>
      <c r="D15" s="371">
        <v>18319957.787620101</v>
      </c>
      <c r="E15" s="371">
        <v>2014713</v>
      </c>
      <c r="F15" s="350">
        <f t="shared" si="0"/>
        <v>16305244.787620101</v>
      </c>
      <c r="G15" s="401">
        <f t="shared" si="1"/>
        <v>0.95855698733387928</v>
      </c>
      <c r="H15" s="394"/>
      <c r="K15" s="112"/>
    </row>
    <row r="16" spans="1:11" ht="15">
      <c r="A16" s="343">
        <v>10000</v>
      </c>
      <c r="B16" s="108" t="s">
        <v>173</v>
      </c>
      <c r="C16" s="371">
        <v>788808342.50997901</v>
      </c>
      <c r="D16" s="371">
        <v>775158905.12416899</v>
      </c>
      <c r="E16" s="371">
        <v>50958598.390000001</v>
      </c>
      <c r="F16" s="350">
        <f t="shared" si="0"/>
        <v>724200306.73416901</v>
      </c>
      <c r="G16" s="401">
        <f t="shared" si="1"/>
        <v>42.574476696997763</v>
      </c>
      <c r="H16" s="394"/>
      <c r="K16" s="112"/>
    </row>
    <row r="17" spans="1:11" ht="15">
      <c r="A17" s="343">
        <v>250000</v>
      </c>
      <c r="B17" s="108" t="s">
        <v>9</v>
      </c>
      <c r="C17" s="371">
        <v>24180173.600000001</v>
      </c>
      <c r="D17" s="371">
        <v>23719859.2298171</v>
      </c>
      <c r="E17" s="371">
        <v>1749718.17</v>
      </c>
      <c r="F17" s="350">
        <f t="shared" si="0"/>
        <v>21970141.059817098</v>
      </c>
      <c r="G17" s="401">
        <f t="shared" si="1"/>
        <v>1.2915863883005514</v>
      </c>
      <c r="H17" s="394"/>
      <c r="K17" s="112"/>
    </row>
    <row r="18" spans="1:11" ht="15">
      <c r="A18" s="343">
        <v>270000</v>
      </c>
      <c r="B18" s="108" t="s">
        <v>174</v>
      </c>
      <c r="C18" s="371">
        <v>37133347.1300001</v>
      </c>
      <c r="D18" s="371">
        <v>36792740.300076298</v>
      </c>
      <c r="E18" s="371">
        <v>2697644.41</v>
      </c>
      <c r="F18" s="350">
        <f t="shared" si="0"/>
        <v>34095095.890076295</v>
      </c>
      <c r="G18" s="401">
        <f t="shared" si="1"/>
        <v>2.004391398285871</v>
      </c>
      <c r="H18" s="394"/>
      <c r="K18" s="112"/>
    </row>
    <row r="19" spans="1:11" ht="15">
      <c r="A19" s="343">
        <v>604300</v>
      </c>
      <c r="B19" s="108" t="s">
        <v>12</v>
      </c>
      <c r="C19" s="371">
        <v>1352102.72</v>
      </c>
      <c r="D19" s="371">
        <v>1314422.23510441</v>
      </c>
      <c r="E19" s="371">
        <v>181818.47</v>
      </c>
      <c r="F19" s="350">
        <f t="shared" si="0"/>
        <v>1132603.76510441</v>
      </c>
      <c r="G19" s="401">
        <f t="shared" si="1"/>
        <v>6.6583805828281259E-2</v>
      </c>
      <c r="H19" s="394"/>
      <c r="K19" s="112"/>
    </row>
    <row r="20" spans="1:11" ht="15">
      <c r="A20" s="343">
        <v>320200</v>
      </c>
      <c r="B20" s="108" t="s">
        <v>13</v>
      </c>
      <c r="C20" s="371">
        <v>7039526.8999999901</v>
      </c>
      <c r="D20" s="371">
        <v>6891370.9763645101</v>
      </c>
      <c r="E20" s="371">
        <v>605619.59</v>
      </c>
      <c r="F20" s="350">
        <f t="shared" si="0"/>
        <v>6285751.3863645103</v>
      </c>
      <c r="G20" s="401">
        <f t="shared" si="1"/>
        <v>0.36952839350305516</v>
      </c>
      <c r="H20" s="394"/>
      <c r="K20" s="112"/>
    </row>
    <row r="21" spans="1:11" ht="15">
      <c r="A21" s="343">
        <v>640600</v>
      </c>
      <c r="B21" s="108" t="s">
        <v>14</v>
      </c>
      <c r="C21" s="371">
        <v>5221734.2399999797</v>
      </c>
      <c r="D21" s="371">
        <v>5194841.3900202001</v>
      </c>
      <c r="E21" s="371">
        <v>541536.74</v>
      </c>
      <c r="F21" s="350">
        <f t="shared" si="0"/>
        <v>4653304.6500201998</v>
      </c>
      <c r="G21" s="401">
        <f t="shared" si="1"/>
        <v>0.2735596885890812</v>
      </c>
      <c r="H21" s="394"/>
      <c r="K21" s="112"/>
    </row>
    <row r="22" spans="1:11" ht="15">
      <c r="A22" s="343">
        <v>560800</v>
      </c>
      <c r="B22" s="108" t="s">
        <v>15</v>
      </c>
      <c r="C22" s="371">
        <v>1695576.62</v>
      </c>
      <c r="D22" s="371">
        <v>1667730.0798797801</v>
      </c>
      <c r="E22" s="371">
        <v>171007.47</v>
      </c>
      <c r="F22" s="350">
        <f t="shared" si="0"/>
        <v>1496722.6098797801</v>
      </c>
      <c r="G22" s="401">
        <f t="shared" si="1"/>
        <v>8.7989719534303887E-2</v>
      </c>
      <c r="H22" s="394"/>
      <c r="K22" s="112"/>
    </row>
    <row r="23" spans="1:11" ht="15">
      <c r="A23" s="343">
        <v>661000</v>
      </c>
      <c r="B23" s="108" t="s">
        <v>16</v>
      </c>
      <c r="C23" s="371">
        <v>2783753.8</v>
      </c>
      <c r="D23" s="371">
        <v>2760014.0231395899</v>
      </c>
      <c r="E23" s="371">
        <v>280893.08</v>
      </c>
      <c r="F23" s="350">
        <f t="shared" si="0"/>
        <v>2479120.9431395899</v>
      </c>
      <c r="G23" s="401">
        <f t="shared" si="1"/>
        <v>0.14574320922164241</v>
      </c>
      <c r="H23" s="394"/>
      <c r="K23" s="112"/>
    </row>
    <row r="24" spans="1:11" ht="15">
      <c r="A24" s="343">
        <v>624200</v>
      </c>
      <c r="B24" s="108" t="s">
        <v>17</v>
      </c>
      <c r="C24" s="371">
        <v>903668.94000000099</v>
      </c>
      <c r="D24" s="371">
        <v>850889.54105191305</v>
      </c>
      <c r="E24" s="371">
        <v>82000.800000000003</v>
      </c>
      <c r="F24" s="350">
        <f t="shared" si="0"/>
        <v>768888.74105191301</v>
      </c>
      <c r="G24" s="401">
        <f t="shared" si="1"/>
        <v>4.5201632040339106E-2</v>
      </c>
      <c r="H24" s="394"/>
      <c r="K24" s="112"/>
    </row>
    <row r="25" spans="1:11" ht="15">
      <c r="A25" s="343">
        <v>360200</v>
      </c>
      <c r="B25" s="108" t="s">
        <v>18</v>
      </c>
      <c r="C25" s="371">
        <v>9217531.2899999693</v>
      </c>
      <c r="D25" s="371">
        <v>9113644.7183594797</v>
      </c>
      <c r="E25" s="371">
        <v>985373.79</v>
      </c>
      <c r="F25" s="350">
        <f t="shared" si="0"/>
        <v>8128270.9283594796</v>
      </c>
      <c r="G25" s="401">
        <f t="shared" si="1"/>
        <v>0.47784691335867058</v>
      </c>
      <c r="H25" s="394"/>
      <c r="K25" s="112"/>
    </row>
    <row r="26" spans="1:11" ht="15">
      <c r="A26" s="343">
        <v>424701</v>
      </c>
      <c r="B26" s="108" t="s">
        <v>19</v>
      </c>
      <c r="C26" s="371">
        <v>3873769.2</v>
      </c>
      <c r="D26" s="371">
        <v>3857586.9865043801</v>
      </c>
      <c r="E26" s="371">
        <v>362205.89</v>
      </c>
      <c r="F26" s="350">
        <f t="shared" si="0"/>
        <v>3495381.09650438</v>
      </c>
      <c r="G26" s="401">
        <f t="shared" si="1"/>
        <v>0.20548737642951198</v>
      </c>
      <c r="H26" s="394"/>
      <c r="K26" s="112"/>
    </row>
    <row r="27" spans="1:11" ht="15">
      <c r="A27" s="343">
        <v>360800</v>
      </c>
      <c r="B27" s="108" t="s">
        <v>207</v>
      </c>
      <c r="C27" s="371">
        <v>1807124.89</v>
      </c>
      <c r="D27" s="371">
        <v>1781597.21339757</v>
      </c>
      <c r="E27" s="371">
        <v>207337.59</v>
      </c>
      <c r="F27" s="350">
        <f t="shared" si="0"/>
        <v>1574259.6233975699</v>
      </c>
      <c r="G27" s="401">
        <f t="shared" si="1"/>
        <v>9.2547985727333373E-2</v>
      </c>
      <c r="H27" s="394"/>
      <c r="K27" s="112"/>
    </row>
    <row r="28" spans="1:11" ht="15">
      <c r="A28" s="343">
        <v>460800</v>
      </c>
      <c r="B28" s="108" t="s">
        <v>21</v>
      </c>
      <c r="C28" s="371">
        <v>4198009.4799999902</v>
      </c>
      <c r="D28" s="371">
        <v>4129964.9768824801</v>
      </c>
      <c r="E28" s="371">
        <v>467615.04</v>
      </c>
      <c r="F28" s="350">
        <f t="shared" si="0"/>
        <v>3662349.93688248</v>
      </c>
      <c r="G28" s="401">
        <f t="shared" si="1"/>
        <v>0.21530318420769279</v>
      </c>
      <c r="H28" s="394"/>
      <c r="K28" s="112"/>
    </row>
    <row r="29" spans="1:11" ht="15">
      <c r="A29" s="343" t="s">
        <v>145</v>
      </c>
      <c r="B29" s="108" t="s">
        <v>22</v>
      </c>
      <c r="C29" s="371">
        <v>15363823.210000001</v>
      </c>
      <c r="D29" s="371">
        <v>15014946.075553199</v>
      </c>
      <c r="E29" s="371">
        <v>885434.38</v>
      </c>
      <c r="F29" s="350">
        <f t="shared" si="0"/>
        <v>14129511.695553198</v>
      </c>
      <c r="G29" s="401">
        <f t="shared" si="1"/>
        <v>0.83064942230561567</v>
      </c>
      <c r="H29" s="394"/>
      <c r="K29" s="112"/>
    </row>
    <row r="30" spans="1:11" ht="15">
      <c r="A30" s="343" t="s">
        <v>146</v>
      </c>
      <c r="B30" s="108" t="s">
        <v>23</v>
      </c>
      <c r="C30" s="371">
        <v>15752435.720000001</v>
      </c>
      <c r="D30" s="371">
        <v>15642381.2314974</v>
      </c>
      <c r="E30" s="371">
        <v>899243.98</v>
      </c>
      <c r="F30" s="350">
        <f t="shared" si="0"/>
        <v>14743137.251497399</v>
      </c>
      <c r="G30" s="401">
        <f t="shared" si="1"/>
        <v>0.86672340168576834</v>
      </c>
      <c r="H30" s="394"/>
      <c r="K30" s="112"/>
    </row>
    <row r="31" spans="1:11" ht="15">
      <c r="A31" s="343" t="s">
        <v>147</v>
      </c>
      <c r="B31" s="108" t="s">
        <v>24</v>
      </c>
      <c r="C31" s="371">
        <v>5342919.3699999796</v>
      </c>
      <c r="D31" s="371">
        <v>5272595.2382372003</v>
      </c>
      <c r="E31" s="371">
        <v>409300.26</v>
      </c>
      <c r="F31" s="350">
        <f t="shared" si="0"/>
        <v>4863294.9782372005</v>
      </c>
      <c r="G31" s="401">
        <f t="shared" si="1"/>
        <v>0.28590465482582056</v>
      </c>
      <c r="H31" s="394"/>
      <c r="K31" s="112"/>
    </row>
    <row r="32" spans="1:11" ht="15">
      <c r="A32" s="343">
        <v>384400</v>
      </c>
      <c r="B32" s="108" t="s">
        <v>25</v>
      </c>
      <c r="C32" s="371">
        <v>497091.46</v>
      </c>
      <c r="D32" s="371">
        <v>492200.146436763</v>
      </c>
      <c r="E32" s="371">
        <v>57194.85</v>
      </c>
      <c r="F32" s="350">
        <f t="shared" si="0"/>
        <v>435005.29643676302</v>
      </c>
      <c r="G32" s="401">
        <f t="shared" si="1"/>
        <v>2.5573204932396863E-2</v>
      </c>
      <c r="H32" s="394"/>
      <c r="K32" s="112"/>
    </row>
    <row r="33" spans="1:11" ht="15">
      <c r="A33" s="343">
        <v>380200</v>
      </c>
      <c r="B33" s="108" t="s">
        <v>26</v>
      </c>
      <c r="C33" s="371">
        <v>6761172.6599999797</v>
      </c>
      <c r="D33" s="371">
        <v>6706144.4511350701</v>
      </c>
      <c r="E33" s="371">
        <v>694441.57000000007</v>
      </c>
      <c r="F33" s="350">
        <f t="shared" si="0"/>
        <v>6011702.8811350698</v>
      </c>
      <c r="G33" s="401">
        <f t="shared" si="1"/>
        <v>0.35341755843264056</v>
      </c>
      <c r="H33" s="394"/>
      <c r="K33" s="112"/>
    </row>
    <row r="34" spans="1:11" ht="15">
      <c r="A34" s="343">
        <v>400200</v>
      </c>
      <c r="B34" s="108" t="s">
        <v>27</v>
      </c>
      <c r="C34" s="371">
        <v>17308131.98</v>
      </c>
      <c r="D34" s="371">
        <v>16972166.096867401</v>
      </c>
      <c r="E34" s="371">
        <v>1786921.96</v>
      </c>
      <c r="F34" s="350">
        <f t="shared" si="0"/>
        <v>15185244.1368674</v>
      </c>
      <c r="G34" s="401">
        <f t="shared" si="1"/>
        <v>0.8927140966823619</v>
      </c>
      <c r="H34" s="394"/>
      <c r="K34" s="112"/>
    </row>
    <row r="35" spans="1:11" ht="15">
      <c r="A35" s="343">
        <v>964700</v>
      </c>
      <c r="B35" s="108" t="s">
        <v>28</v>
      </c>
      <c r="C35" s="371">
        <v>2393539.7999999998</v>
      </c>
      <c r="D35" s="371">
        <v>2364472.6952633602</v>
      </c>
      <c r="E35" s="371">
        <v>191551.26</v>
      </c>
      <c r="F35" s="350">
        <f t="shared" si="0"/>
        <v>2172921.4352633599</v>
      </c>
      <c r="G35" s="401">
        <f t="shared" si="1"/>
        <v>0.12774227261406659</v>
      </c>
      <c r="H35" s="394"/>
      <c r="K35" s="112"/>
    </row>
    <row r="36" spans="1:11" ht="15">
      <c r="A36" s="343">
        <v>840601</v>
      </c>
      <c r="B36" s="108" t="s">
        <v>29</v>
      </c>
      <c r="C36" s="371">
        <v>4250670.59</v>
      </c>
      <c r="D36" s="371">
        <v>4187334.21283407</v>
      </c>
      <c r="E36" s="371">
        <v>369415.33</v>
      </c>
      <c r="F36" s="350">
        <f t="shared" si="0"/>
        <v>3817918.8828340699</v>
      </c>
      <c r="G36" s="401">
        <f t="shared" si="1"/>
        <v>0.22444881201619304</v>
      </c>
      <c r="H36" s="394"/>
      <c r="K36" s="112"/>
    </row>
    <row r="37" spans="1:11" ht="15">
      <c r="A37" s="343">
        <v>967101</v>
      </c>
      <c r="B37" s="108" t="s">
        <v>30</v>
      </c>
      <c r="C37" s="371">
        <v>5613709.9699999997</v>
      </c>
      <c r="D37" s="371">
        <v>5549780.06398571</v>
      </c>
      <c r="E37" s="371">
        <v>468092.3</v>
      </c>
      <c r="F37" s="350">
        <f t="shared" si="0"/>
        <v>5081687.7639857102</v>
      </c>
      <c r="G37" s="401">
        <f t="shared" si="1"/>
        <v>0.29874358692952557</v>
      </c>
      <c r="H37" s="394"/>
      <c r="K37" s="112"/>
    </row>
    <row r="38" spans="1:11" ht="15">
      <c r="A38" s="343" t="s">
        <v>148</v>
      </c>
      <c r="B38" s="108" t="s">
        <v>31</v>
      </c>
      <c r="C38" s="371">
        <v>12871666.9099999</v>
      </c>
      <c r="D38" s="371">
        <v>12477219.3148904</v>
      </c>
      <c r="E38" s="371">
        <v>744290.94000000006</v>
      </c>
      <c r="F38" s="350">
        <f t="shared" si="0"/>
        <v>11732928.3748904</v>
      </c>
      <c r="G38" s="401">
        <f t="shared" si="1"/>
        <v>0.68975845638197775</v>
      </c>
      <c r="H38" s="394"/>
      <c r="K38" s="112"/>
    </row>
    <row r="39" spans="1:11" ht="15">
      <c r="A39" s="343">
        <v>420200</v>
      </c>
      <c r="B39" s="108" t="s">
        <v>32</v>
      </c>
      <c r="C39" s="371">
        <v>14515174.609999901</v>
      </c>
      <c r="D39" s="371">
        <v>14366575.997393699</v>
      </c>
      <c r="E39" s="371">
        <v>1231484.57</v>
      </c>
      <c r="F39" s="350">
        <f t="shared" si="0"/>
        <v>13135091.427393699</v>
      </c>
      <c r="G39" s="401">
        <f t="shared" si="1"/>
        <v>0.77218918397086511</v>
      </c>
      <c r="H39" s="394"/>
      <c r="K39" s="112"/>
    </row>
    <row r="40" spans="1:11" ht="15">
      <c r="A40" s="343">
        <v>700800</v>
      </c>
      <c r="B40" s="108" t="s">
        <v>33</v>
      </c>
      <c r="C40" s="371">
        <v>1640639.54</v>
      </c>
      <c r="D40" s="371">
        <v>1647365.29912413</v>
      </c>
      <c r="E40" s="371">
        <v>170454.55</v>
      </c>
      <c r="F40" s="350">
        <f t="shared" si="0"/>
        <v>1476910.74912413</v>
      </c>
      <c r="G40" s="401">
        <f t="shared" si="1"/>
        <v>8.6825014691980201E-2</v>
      </c>
      <c r="H40" s="394"/>
      <c r="K40" s="112"/>
    </row>
    <row r="41" spans="1:11" ht="15">
      <c r="A41" s="343">
        <v>684901</v>
      </c>
      <c r="B41" s="108" t="s">
        <v>34</v>
      </c>
      <c r="C41" s="371">
        <v>1173090.45</v>
      </c>
      <c r="D41" s="371">
        <v>1156978.0267588201</v>
      </c>
      <c r="E41" s="371">
        <v>138751.84</v>
      </c>
      <c r="F41" s="350">
        <f t="shared" si="0"/>
        <v>1018226.1867588201</v>
      </c>
      <c r="G41" s="401">
        <f t="shared" si="1"/>
        <v>5.9859746892304014E-2</v>
      </c>
      <c r="H41" s="394"/>
      <c r="K41" s="112"/>
    </row>
    <row r="42" spans="1:11" ht="15">
      <c r="A42" s="343">
        <v>601000</v>
      </c>
      <c r="B42" s="108" t="s">
        <v>35</v>
      </c>
      <c r="C42" s="371">
        <v>2972569.23</v>
      </c>
      <c r="D42" s="371">
        <v>2943984.38790579</v>
      </c>
      <c r="E42" s="371">
        <v>347023.33999999997</v>
      </c>
      <c r="F42" s="350">
        <f t="shared" si="0"/>
        <v>2596961.0479057902</v>
      </c>
      <c r="G42" s="401">
        <f t="shared" si="1"/>
        <v>0.15267082406478544</v>
      </c>
      <c r="H42" s="394"/>
      <c r="K42" s="112"/>
    </row>
    <row r="43" spans="1:11" ht="15">
      <c r="A43" s="343">
        <v>440200</v>
      </c>
      <c r="B43" s="108" t="s">
        <v>36</v>
      </c>
      <c r="C43" s="371">
        <v>9509444.8299999498</v>
      </c>
      <c r="D43" s="371">
        <v>9429035.3661868591</v>
      </c>
      <c r="E43" s="371">
        <v>1128830.3700000001</v>
      </c>
      <c r="F43" s="350">
        <f t="shared" si="0"/>
        <v>8300204.996186859</v>
      </c>
      <c r="G43" s="401">
        <f t="shared" si="1"/>
        <v>0.48795461822439595</v>
      </c>
      <c r="H43" s="394"/>
      <c r="K43" s="112"/>
    </row>
    <row r="44" spans="1:11" ht="15">
      <c r="A44" s="343">
        <v>460200</v>
      </c>
      <c r="B44" s="108" t="s">
        <v>37</v>
      </c>
      <c r="C44" s="371">
        <v>16638952.8799999</v>
      </c>
      <c r="D44" s="371">
        <v>16600006.4703205</v>
      </c>
      <c r="E44" s="371">
        <v>1365924.02</v>
      </c>
      <c r="F44" s="350">
        <f t="shared" si="0"/>
        <v>15234082.450320501</v>
      </c>
      <c r="G44" s="401">
        <f t="shared" si="1"/>
        <v>0.89558521620370857</v>
      </c>
      <c r="H44" s="394"/>
      <c r="K44" s="112"/>
    </row>
    <row r="45" spans="1:11" ht="15">
      <c r="A45" s="343">
        <v>885100</v>
      </c>
      <c r="B45" s="108" t="s">
        <v>38</v>
      </c>
      <c r="C45" s="371">
        <v>2720605.16</v>
      </c>
      <c r="D45" s="371">
        <v>2684031.8808819102</v>
      </c>
      <c r="E45" s="371">
        <v>258644.82</v>
      </c>
      <c r="F45" s="350">
        <f t="shared" si="0"/>
        <v>2425387.0608819104</v>
      </c>
      <c r="G45" s="401">
        <f t="shared" si="1"/>
        <v>0.14258428772334134</v>
      </c>
      <c r="H45" s="394"/>
      <c r="K45" s="112"/>
    </row>
    <row r="46" spans="1:11" ht="15">
      <c r="A46" s="343">
        <v>640801</v>
      </c>
      <c r="B46" s="108" t="s">
        <v>39</v>
      </c>
      <c r="C46" s="371">
        <v>1829393.88</v>
      </c>
      <c r="D46" s="371">
        <v>1808523.6866879801</v>
      </c>
      <c r="E46" s="371">
        <v>178264.01</v>
      </c>
      <c r="F46" s="350">
        <f t="shared" si="0"/>
        <v>1630259.6766879801</v>
      </c>
      <c r="G46" s="401">
        <f t="shared" si="1"/>
        <v>9.58401314799288E-2</v>
      </c>
      <c r="H46" s="394"/>
      <c r="K46" s="112"/>
    </row>
    <row r="47" spans="1:11" ht="15">
      <c r="A47" s="343">
        <v>905100</v>
      </c>
      <c r="B47" s="108" t="s">
        <v>40</v>
      </c>
      <c r="C47" s="371">
        <v>6292480.1899999902</v>
      </c>
      <c r="D47" s="371">
        <v>6246634.0505845901</v>
      </c>
      <c r="E47" s="371">
        <v>542268.51</v>
      </c>
      <c r="F47" s="350">
        <f t="shared" si="0"/>
        <v>5704365.5405845903</v>
      </c>
      <c r="G47" s="401">
        <f t="shared" si="1"/>
        <v>0.33534973062076051</v>
      </c>
      <c r="H47" s="394"/>
      <c r="K47" s="112"/>
    </row>
    <row r="48" spans="1:11" ht="15">
      <c r="A48" s="343">
        <v>705500</v>
      </c>
      <c r="B48" s="108" t="s">
        <v>41</v>
      </c>
      <c r="C48" s="371">
        <v>1779272.41</v>
      </c>
      <c r="D48" s="371">
        <v>1792226.28384904</v>
      </c>
      <c r="E48" s="371">
        <v>164855.18</v>
      </c>
      <c r="F48" s="350">
        <f t="shared" si="0"/>
        <v>1627371.1038490401</v>
      </c>
      <c r="G48" s="401">
        <f t="shared" si="1"/>
        <v>9.5670317305762517E-2</v>
      </c>
      <c r="H48" s="394"/>
      <c r="K48" s="112"/>
    </row>
    <row r="49" spans="1:11" ht="15">
      <c r="A49" s="343" t="s">
        <v>149</v>
      </c>
      <c r="B49" s="108" t="s">
        <v>42</v>
      </c>
      <c r="C49" s="371">
        <v>17997049.690000098</v>
      </c>
      <c r="D49" s="371">
        <v>17633763.879868299</v>
      </c>
      <c r="E49" s="371">
        <v>718082.58000000007</v>
      </c>
      <c r="F49" s="350">
        <f t="shared" si="0"/>
        <v>16915681.299868301</v>
      </c>
      <c r="G49" s="401">
        <f t="shared" si="1"/>
        <v>0.99444348838067775</v>
      </c>
      <c r="H49" s="394"/>
      <c r="K49" s="112"/>
    </row>
    <row r="50" spans="1:11" ht="15">
      <c r="A50" s="343">
        <v>641000</v>
      </c>
      <c r="B50" s="108" t="s">
        <v>43</v>
      </c>
      <c r="C50" s="371">
        <v>6586539.4199999804</v>
      </c>
      <c r="D50" s="371">
        <v>6479094.7011240702</v>
      </c>
      <c r="E50" s="371">
        <v>572120.44999999995</v>
      </c>
      <c r="F50" s="350">
        <f t="shared" si="0"/>
        <v>5906974.25112407</v>
      </c>
      <c r="G50" s="401">
        <f t="shared" si="1"/>
        <v>0.34726074439037791</v>
      </c>
      <c r="H50" s="394"/>
      <c r="K50" s="112"/>
    </row>
    <row r="51" spans="1:11" ht="15">
      <c r="A51" s="343">
        <v>500200</v>
      </c>
      <c r="B51" s="108" t="s">
        <v>44</v>
      </c>
      <c r="C51" s="371">
        <v>13865309.859999901</v>
      </c>
      <c r="D51" s="371">
        <v>13601110.9808682</v>
      </c>
      <c r="E51" s="371">
        <v>1393445.5</v>
      </c>
      <c r="F51" s="350">
        <f t="shared" si="0"/>
        <v>12207665.4808682</v>
      </c>
      <c r="G51" s="401">
        <f t="shared" si="1"/>
        <v>0.71766742530633243</v>
      </c>
      <c r="H51" s="394"/>
      <c r="K51" s="112"/>
    </row>
    <row r="52" spans="1:11" ht="15">
      <c r="A52" s="343">
        <v>406400</v>
      </c>
      <c r="B52" s="108" t="s">
        <v>45</v>
      </c>
      <c r="C52" s="371">
        <v>7450526.9299999699</v>
      </c>
      <c r="D52" s="371">
        <v>7389032.1524020098</v>
      </c>
      <c r="E52" s="371">
        <v>650075.92000000004</v>
      </c>
      <c r="F52" s="350">
        <f t="shared" si="0"/>
        <v>6738956.2324020099</v>
      </c>
      <c r="G52" s="401">
        <f t="shared" si="1"/>
        <v>0.39617151830867958</v>
      </c>
      <c r="H52" s="394"/>
      <c r="K52" s="112"/>
    </row>
    <row r="53" spans="1:11" ht="15">
      <c r="A53" s="343">
        <v>740600</v>
      </c>
      <c r="B53" s="108" t="s">
        <v>46</v>
      </c>
      <c r="C53" s="371">
        <v>13588807.359999901</v>
      </c>
      <c r="D53" s="371">
        <v>13443557.048026601</v>
      </c>
      <c r="E53" s="371">
        <v>758037.38</v>
      </c>
      <c r="F53" s="350">
        <f t="shared" si="0"/>
        <v>12685519.6680266</v>
      </c>
      <c r="G53" s="401">
        <f t="shared" si="1"/>
        <v>0.74575964201289879</v>
      </c>
      <c r="H53" s="394"/>
      <c r="K53" s="112"/>
    </row>
    <row r="54" spans="1:11" ht="15">
      <c r="A54" s="343" t="s">
        <v>150</v>
      </c>
      <c r="B54" s="108" t="s">
        <v>47</v>
      </c>
      <c r="C54" s="371">
        <v>7031890.9500000002</v>
      </c>
      <c r="D54" s="371">
        <v>7000125.1056705797</v>
      </c>
      <c r="E54" s="371">
        <v>570091.84</v>
      </c>
      <c r="F54" s="350">
        <f t="shared" si="0"/>
        <v>6430033.2656705799</v>
      </c>
      <c r="G54" s="401">
        <f t="shared" si="1"/>
        <v>0.37801047429091944</v>
      </c>
      <c r="H54" s="394"/>
      <c r="K54" s="112"/>
    </row>
    <row r="55" spans="1:11" ht="15">
      <c r="A55" s="343">
        <v>440801</v>
      </c>
      <c r="B55" s="108" t="s">
        <v>48</v>
      </c>
      <c r="C55" s="371">
        <v>3603480.64</v>
      </c>
      <c r="D55" s="371">
        <v>3555338.4111331198</v>
      </c>
      <c r="E55" s="371">
        <v>392801.82</v>
      </c>
      <c r="F55" s="350">
        <f t="shared" si="0"/>
        <v>3162536.59113312</v>
      </c>
      <c r="G55" s="401">
        <f t="shared" si="1"/>
        <v>0.18592002675307218</v>
      </c>
      <c r="H55" s="394"/>
      <c r="K55" s="112"/>
    </row>
    <row r="56" spans="1:11" ht="15">
      <c r="A56" s="343">
        <v>321000</v>
      </c>
      <c r="B56" s="108" t="s">
        <v>49</v>
      </c>
      <c r="C56" s="371">
        <v>3500237.6999999899</v>
      </c>
      <c r="D56" s="371">
        <v>3416022.3993778401</v>
      </c>
      <c r="E56" s="371">
        <v>351772.91</v>
      </c>
      <c r="F56" s="350">
        <f t="shared" si="0"/>
        <v>3064249.48937784</v>
      </c>
      <c r="G56" s="401">
        <f t="shared" si="1"/>
        <v>0.18014189895557647</v>
      </c>
      <c r="H56" s="394"/>
      <c r="K56" s="112"/>
    </row>
    <row r="57" spans="1:11" ht="15">
      <c r="A57" s="343">
        <v>424700</v>
      </c>
      <c r="B57" s="108" t="s">
        <v>50</v>
      </c>
      <c r="C57" s="371">
        <v>1393625.3</v>
      </c>
      <c r="D57" s="371">
        <v>1373502.0409784899</v>
      </c>
      <c r="E57" s="371">
        <v>135497.57999999999</v>
      </c>
      <c r="F57" s="350">
        <f t="shared" si="0"/>
        <v>1238004.4609784898</v>
      </c>
      <c r="G57" s="401">
        <f t="shared" si="1"/>
        <v>7.2780129453956732E-2</v>
      </c>
      <c r="H57" s="394"/>
      <c r="K57" s="112"/>
    </row>
    <row r="58" spans="1:11" ht="15">
      <c r="A58" s="343">
        <v>905700</v>
      </c>
      <c r="B58" s="108" t="s">
        <v>51</v>
      </c>
      <c r="C58" s="371">
        <v>1697118.58</v>
      </c>
      <c r="D58" s="371">
        <v>1691232.74364755</v>
      </c>
      <c r="E58" s="371">
        <v>161320.15</v>
      </c>
      <c r="F58" s="350">
        <f t="shared" si="0"/>
        <v>1529912.5936475501</v>
      </c>
      <c r="G58" s="401">
        <f t="shared" si="1"/>
        <v>8.994090096484883E-2</v>
      </c>
      <c r="H58" s="394"/>
      <c r="K58" s="112"/>
    </row>
    <row r="59" spans="1:11" ht="15">
      <c r="A59" s="343">
        <v>560200</v>
      </c>
      <c r="B59" s="108" t="s">
        <v>52</v>
      </c>
      <c r="C59" s="371">
        <v>2460995.4600000102</v>
      </c>
      <c r="D59" s="371">
        <v>2423899.6362350602</v>
      </c>
      <c r="E59" s="371">
        <v>253343.16</v>
      </c>
      <c r="F59" s="350">
        <f t="shared" si="0"/>
        <v>2170556.47623506</v>
      </c>
      <c r="G59" s="401">
        <f t="shared" si="1"/>
        <v>0.12760324078529844</v>
      </c>
      <c r="H59" s="394"/>
      <c r="K59" s="112"/>
    </row>
    <row r="60" spans="1:11" ht="15">
      <c r="A60" s="343">
        <v>540200</v>
      </c>
      <c r="B60" s="108" t="s">
        <v>53</v>
      </c>
      <c r="C60" s="371">
        <v>16759721.9699999</v>
      </c>
      <c r="D60" s="371">
        <v>16455772.371547399</v>
      </c>
      <c r="E60" s="371">
        <v>1631493.3699999999</v>
      </c>
      <c r="F60" s="350">
        <f t="shared" si="0"/>
        <v>14824279.0015474</v>
      </c>
      <c r="G60" s="401">
        <f t="shared" si="1"/>
        <v>0.87149358407113064</v>
      </c>
      <c r="H60" s="394"/>
      <c r="K60" s="112"/>
    </row>
    <row r="61" spans="1:11" ht="15">
      <c r="A61" s="343">
        <v>901201</v>
      </c>
      <c r="B61" s="108" t="s">
        <v>54</v>
      </c>
      <c r="C61" s="371">
        <v>4860848.6899999799</v>
      </c>
      <c r="D61" s="371">
        <v>4766710.5170030901</v>
      </c>
      <c r="E61" s="371">
        <v>517570.88</v>
      </c>
      <c r="F61" s="350">
        <f t="shared" si="0"/>
        <v>4249139.6370030902</v>
      </c>
      <c r="G61" s="401">
        <f t="shared" si="1"/>
        <v>0.24979953028973523</v>
      </c>
      <c r="H61" s="394"/>
      <c r="K61" s="112"/>
    </row>
    <row r="62" spans="1:11" ht="15">
      <c r="A62" s="343">
        <v>681000</v>
      </c>
      <c r="B62" s="108" t="s">
        <v>55</v>
      </c>
      <c r="C62" s="371">
        <v>2668931.1199999899</v>
      </c>
      <c r="D62" s="371">
        <v>2635481.5487060598</v>
      </c>
      <c r="E62" s="371">
        <v>302867.24000000005</v>
      </c>
      <c r="F62" s="350">
        <f t="shared" si="0"/>
        <v>2332614.3087060596</v>
      </c>
      <c r="G62" s="401">
        <f t="shared" si="1"/>
        <v>0.1371303389485351</v>
      </c>
      <c r="H62" s="394"/>
      <c r="K62" s="112"/>
    </row>
    <row r="63" spans="1:11" ht="15">
      <c r="A63" s="343">
        <v>960200</v>
      </c>
      <c r="B63" s="108" t="s">
        <v>56</v>
      </c>
      <c r="C63" s="371">
        <v>4549620.1500000004</v>
      </c>
      <c r="D63" s="371">
        <v>4575190.2148195999</v>
      </c>
      <c r="E63" s="371">
        <v>409749.81</v>
      </c>
      <c r="F63" s="350">
        <f t="shared" si="0"/>
        <v>4165440.4048195998</v>
      </c>
      <c r="G63" s="401">
        <f t="shared" si="1"/>
        <v>0.24487899797703541</v>
      </c>
      <c r="H63" s="394"/>
      <c r="K63" s="112"/>
    </row>
    <row r="64" spans="1:11" ht="15">
      <c r="A64" s="343">
        <v>326100</v>
      </c>
      <c r="B64" s="108" t="s">
        <v>57</v>
      </c>
      <c r="C64" s="371">
        <v>4252864.1899999902</v>
      </c>
      <c r="D64" s="371">
        <v>4200272.9116357202</v>
      </c>
      <c r="E64" s="371">
        <v>357868.45999999996</v>
      </c>
      <c r="F64" s="350">
        <f t="shared" si="0"/>
        <v>3842404.4516357202</v>
      </c>
      <c r="G64" s="401">
        <f t="shared" si="1"/>
        <v>0.22588827602727538</v>
      </c>
      <c r="H64" s="394"/>
      <c r="K64" s="112"/>
    </row>
    <row r="65" spans="1:11" ht="15">
      <c r="A65" s="343">
        <v>600202</v>
      </c>
      <c r="B65" s="108" t="s">
        <v>58</v>
      </c>
      <c r="C65" s="371">
        <v>7025696.6099999901</v>
      </c>
      <c r="D65" s="371">
        <v>6966031.2136287596</v>
      </c>
      <c r="E65" s="371">
        <v>800999.47</v>
      </c>
      <c r="F65" s="350">
        <f t="shared" si="0"/>
        <v>6165031.7436287599</v>
      </c>
      <c r="G65" s="401">
        <f t="shared" si="1"/>
        <v>0.36243149563000626</v>
      </c>
      <c r="H65" s="394"/>
      <c r="K65" s="112"/>
    </row>
    <row r="66" spans="1:11" ht="15">
      <c r="A66" s="343" t="s">
        <v>151</v>
      </c>
      <c r="B66" s="108" t="s">
        <v>59</v>
      </c>
      <c r="C66" s="371">
        <v>4178038.44</v>
      </c>
      <c r="D66" s="371">
        <v>4144150.8183088298</v>
      </c>
      <c r="E66" s="371">
        <v>390407.13</v>
      </c>
      <c r="F66" s="350">
        <f t="shared" si="0"/>
        <v>3753743.6883088299</v>
      </c>
      <c r="G66" s="401">
        <f t="shared" si="1"/>
        <v>0.22067606392642591</v>
      </c>
      <c r="H66" s="394"/>
      <c r="K66" s="112"/>
    </row>
    <row r="67" spans="1:11" ht="15">
      <c r="A67" s="343">
        <v>566900</v>
      </c>
      <c r="B67" s="108" t="s">
        <v>60</v>
      </c>
      <c r="C67" s="371">
        <v>3180698.48</v>
      </c>
      <c r="D67" s="371">
        <v>3138356.4949250701</v>
      </c>
      <c r="E67" s="371">
        <v>360048.46</v>
      </c>
      <c r="F67" s="350">
        <f t="shared" si="0"/>
        <v>2778308.0349250701</v>
      </c>
      <c r="G67" s="401">
        <f t="shared" si="1"/>
        <v>0.16333189808136567</v>
      </c>
      <c r="H67" s="394"/>
      <c r="K67" s="112"/>
    </row>
    <row r="68" spans="1:11" ht="15">
      <c r="A68" s="343">
        <v>620200</v>
      </c>
      <c r="B68" s="108" t="s">
        <v>61</v>
      </c>
      <c r="C68" s="371">
        <v>15481679.84</v>
      </c>
      <c r="D68" s="371">
        <v>13560623.110083399</v>
      </c>
      <c r="E68" s="371">
        <v>1426277.3199999998</v>
      </c>
      <c r="F68" s="350">
        <f t="shared" si="0"/>
        <v>12134345.790083399</v>
      </c>
      <c r="G68" s="401">
        <f t="shared" si="1"/>
        <v>0.71335708818313304</v>
      </c>
      <c r="H68" s="394"/>
      <c r="K68" s="112"/>
    </row>
    <row r="69" spans="1:11" ht="15">
      <c r="A69" s="343">
        <v>741001</v>
      </c>
      <c r="B69" s="108" t="s">
        <v>62</v>
      </c>
      <c r="C69" s="371">
        <v>4852720.9699999802</v>
      </c>
      <c r="D69" s="371">
        <v>6056423.1110129096</v>
      </c>
      <c r="E69" s="371">
        <v>395809.69</v>
      </c>
      <c r="F69" s="350">
        <f t="shared" si="0"/>
        <v>5660613.4210129092</v>
      </c>
      <c r="G69" s="401">
        <f t="shared" si="1"/>
        <v>0.33277761959315144</v>
      </c>
      <c r="H69" s="394"/>
      <c r="K69" s="112"/>
    </row>
    <row r="70" spans="1:11" ht="15">
      <c r="A70" s="343" t="s">
        <v>152</v>
      </c>
      <c r="B70" s="108" t="s">
        <v>63</v>
      </c>
      <c r="C70" s="371">
        <v>36000917.959999897</v>
      </c>
      <c r="D70" s="371">
        <v>35399216.995834</v>
      </c>
      <c r="E70" s="371">
        <v>1898418.41</v>
      </c>
      <c r="F70" s="350">
        <f t="shared" si="0"/>
        <v>33500798.585834</v>
      </c>
      <c r="G70" s="401">
        <f t="shared" si="1"/>
        <v>1.969453693212736</v>
      </c>
      <c r="H70" s="394"/>
      <c r="K70" s="112"/>
    </row>
    <row r="71" spans="1:11" ht="15">
      <c r="A71" s="343">
        <v>741401</v>
      </c>
      <c r="B71" s="108" t="s">
        <v>64</v>
      </c>
      <c r="C71" s="371">
        <v>8483254.2100000009</v>
      </c>
      <c r="D71" s="371">
        <v>8338624.8940333603</v>
      </c>
      <c r="E71" s="371">
        <v>728474.09</v>
      </c>
      <c r="F71" s="350">
        <f t="shared" si="0"/>
        <v>7610150.8040333604</v>
      </c>
      <c r="G71" s="401">
        <f t="shared" si="1"/>
        <v>0.44738753222578598</v>
      </c>
      <c r="H71" s="394"/>
      <c r="K71" s="112"/>
    </row>
    <row r="72" spans="1:11" ht="15">
      <c r="A72" s="343">
        <v>421200</v>
      </c>
      <c r="B72" s="108" t="s">
        <v>65</v>
      </c>
      <c r="C72" s="371">
        <v>2449328.2400000002</v>
      </c>
      <c r="D72" s="371">
        <v>2438049.2631741501</v>
      </c>
      <c r="E72" s="371">
        <v>245180.05</v>
      </c>
      <c r="F72" s="350">
        <f t="shared" si="0"/>
        <v>2192869.2131741503</v>
      </c>
      <c r="G72" s="401">
        <f t="shared" si="1"/>
        <v>0.12891496778959013</v>
      </c>
      <c r="H72" s="394"/>
      <c r="K72" s="112"/>
    </row>
    <row r="73" spans="1:11" ht="15">
      <c r="A73" s="343">
        <v>660200</v>
      </c>
      <c r="B73" s="108" t="s">
        <v>66</v>
      </c>
      <c r="C73" s="371">
        <v>12420005.279999999</v>
      </c>
      <c r="D73" s="371">
        <v>11699948.010488801</v>
      </c>
      <c r="E73" s="371">
        <v>1142306.57</v>
      </c>
      <c r="F73" s="350">
        <f t="shared" si="0"/>
        <v>10557641.4404888</v>
      </c>
      <c r="G73" s="401">
        <f t="shared" si="1"/>
        <v>0.62066538125389181</v>
      </c>
      <c r="H73" s="394"/>
      <c r="K73" s="112"/>
    </row>
    <row r="74" spans="1:11" ht="15">
      <c r="A74" s="343">
        <v>761201</v>
      </c>
      <c r="B74" s="108" t="s">
        <v>67</v>
      </c>
      <c r="C74" s="371">
        <v>6849623.3799999803</v>
      </c>
      <c r="D74" s="371">
        <v>6786793.2926099999</v>
      </c>
      <c r="E74" s="371">
        <v>668991.93999999994</v>
      </c>
      <c r="F74" s="350">
        <f t="shared" si="0"/>
        <v>6117801.3526099995</v>
      </c>
      <c r="G74" s="401">
        <f t="shared" si="1"/>
        <v>0.35965490307250486</v>
      </c>
      <c r="H74" s="394"/>
      <c r="K74" s="112"/>
    </row>
    <row r="75" spans="1:11" ht="15">
      <c r="A75" s="343">
        <v>701400</v>
      </c>
      <c r="B75" s="108" t="s">
        <v>68</v>
      </c>
      <c r="C75" s="371">
        <v>1538693.75</v>
      </c>
      <c r="D75" s="371">
        <v>1528710.41401221</v>
      </c>
      <c r="E75" s="371">
        <v>160221.34</v>
      </c>
      <c r="F75" s="350">
        <f t="shared" ref="F75:F128" si="2">D75-E75</f>
        <v>1368489.0740122099</v>
      </c>
      <c r="G75" s="401">
        <f t="shared" ref="G75:G128" si="3">F75/$F$129*100</f>
        <v>8.0451092950192954E-2</v>
      </c>
      <c r="H75" s="394"/>
      <c r="K75" s="112"/>
    </row>
    <row r="76" spans="1:11" ht="15">
      <c r="A76" s="343">
        <v>680200</v>
      </c>
      <c r="B76" s="108" t="s">
        <v>69</v>
      </c>
      <c r="C76" s="371">
        <v>6419037.4199999897</v>
      </c>
      <c r="D76" s="371">
        <v>6330981.8531708596</v>
      </c>
      <c r="E76" s="371">
        <v>693046.64</v>
      </c>
      <c r="F76" s="350">
        <f t="shared" si="2"/>
        <v>5637935.21317086</v>
      </c>
      <c r="G76" s="401">
        <f t="shared" si="3"/>
        <v>0.33144440719000429</v>
      </c>
      <c r="H76" s="394"/>
      <c r="K76" s="112"/>
    </row>
    <row r="77" spans="1:11" ht="15">
      <c r="A77" s="343">
        <v>700200</v>
      </c>
      <c r="B77" s="108" t="s">
        <v>70</v>
      </c>
      <c r="C77" s="371">
        <v>15117035.4099999</v>
      </c>
      <c r="D77" s="371">
        <v>14824100.1692426</v>
      </c>
      <c r="E77" s="371">
        <v>1456234.56</v>
      </c>
      <c r="F77" s="350">
        <f t="shared" si="2"/>
        <v>13367865.609242599</v>
      </c>
      <c r="G77" s="401">
        <f t="shared" si="3"/>
        <v>0.78587357334302599</v>
      </c>
      <c r="H77" s="394"/>
      <c r="K77" s="112"/>
    </row>
    <row r="78" spans="1:11" ht="15">
      <c r="A78" s="343" t="s">
        <v>153</v>
      </c>
      <c r="B78" s="108" t="s">
        <v>71</v>
      </c>
      <c r="C78" s="371">
        <v>3059295.69</v>
      </c>
      <c r="D78" s="371">
        <v>3030062.5117951701</v>
      </c>
      <c r="E78" s="371">
        <v>256918.52</v>
      </c>
      <c r="F78" s="350">
        <f t="shared" si="2"/>
        <v>2773143.9917951701</v>
      </c>
      <c r="G78" s="401">
        <f t="shared" si="3"/>
        <v>0.16302831296568454</v>
      </c>
      <c r="H78" s="394"/>
      <c r="K78" s="112"/>
    </row>
    <row r="79" spans="1:11" ht="15">
      <c r="A79" s="343" t="s">
        <v>154</v>
      </c>
      <c r="B79" s="108" t="s">
        <v>72</v>
      </c>
      <c r="C79" s="371">
        <v>34592296.950000197</v>
      </c>
      <c r="D79" s="371">
        <v>34133845.133081801</v>
      </c>
      <c r="E79" s="371">
        <v>1812189.99</v>
      </c>
      <c r="F79" s="350">
        <f t="shared" si="2"/>
        <v>32321655.143081803</v>
      </c>
      <c r="G79" s="401">
        <f t="shared" si="3"/>
        <v>1.9001339006649285</v>
      </c>
      <c r="H79" s="394"/>
      <c r="K79" s="112"/>
    </row>
    <row r="80" spans="1:11" ht="15">
      <c r="A80" s="343">
        <v>961000</v>
      </c>
      <c r="B80" s="108" t="s">
        <v>73</v>
      </c>
      <c r="C80" s="371">
        <v>1763499.84</v>
      </c>
      <c r="D80" s="371">
        <v>1757517.48716913</v>
      </c>
      <c r="E80" s="371">
        <v>178414.15</v>
      </c>
      <c r="F80" s="350">
        <f t="shared" si="2"/>
        <v>1579103.3371691301</v>
      </c>
      <c r="G80" s="401">
        <f t="shared" si="3"/>
        <v>9.2832739237069056E-2</v>
      </c>
      <c r="H80" s="394"/>
      <c r="K80" s="112"/>
    </row>
    <row r="81" spans="1:11" ht="15">
      <c r="A81" s="343">
        <v>887600</v>
      </c>
      <c r="B81" s="108" t="s">
        <v>74</v>
      </c>
      <c r="C81" s="371">
        <v>1010615.87</v>
      </c>
      <c r="D81" s="371">
        <v>992338.97674804996</v>
      </c>
      <c r="E81" s="371">
        <v>132208.41</v>
      </c>
      <c r="F81" s="350">
        <f t="shared" si="2"/>
        <v>860130.56674804993</v>
      </c>
      <c r="G81" s="401">
        <f t="shared" si="3"/>
        <v>5.0565580309581706E-2</v>
      </c>
      <c r="H81" s="394"/>
      <c r="K81" s="112"/>
    </row>
    <row r="82" spans="1:11" ht="15">
      <c r="A82" s="343">
        <v>967300</v>
      </c>
      <c r="B82" s="108" t="s">
        <v>75</v>
      </c>
      <c r="C82" s="371">
        <v>1222231.8899999999</v>
      </c>
      <c r="D82" s="371">
        <v>1221572.15687249</v>
      </c>
      <c r="E82" s="371">
        <v>108364.88</v>
      </c>
      <c r="F82" s="350">
        <f t="shared" si="2"/>
        <v>1113207.2768724901</v>
      </c>
      <c r="G82" s="401">
        <f t="shared" si="3"/>
        <v>6.5443520014322618E-2</v>
      </c>
      <c r="H82" s="394"/>
      <c r="K82" s="112"/>
    </row>
    <row r="83" spans="1:11" ht="15">
      <c r="A83" s="343">
        <v>327100</v>
      </c>
      <c r="B83" s="108" t="s">
        <v>76</v>
      </c>
      <c r="C83" s="371">
        <v>2129310.41</v>
      </c>
      <c r="D83" s="371">
        <v>2086866.6909503301</v>
      </c>
      <c r="E83" s="371">
        <v>201992.69</v>
      </c>
      <c r="F83" s="350">
        <f t="shared" si="2"/>
        <v>1884874.0009503302</v>
      </c>
      <c r="G83" s="401">
        <f t="shared" si="3"/>
        <v>0.11080846484602927</v>
      </c>
      <c r="H83" s="394"/>
      <c r="K83" s="112"/>
    </row>
    <row r="84" spans="1:11" ht="15">
      <c r="A84" s="343">
        <v>647900</v>
      </c>
      <c r="B84" s="108" t="s">
        <v>77</v>
      </c>
      <c r="C84" s="371">
        <v>2572841.81</v>
      </c>
      <c r="D84" s="371">
        <v>2514760.5360327498</v>
      </c>
      <c r="E84" s="371">
        <v>215412.04</v>
      </c>
      <c r="F84" s="350">
        <f t="shared" si="2"/>
        <v>2299348.4960327498</v>
      </c>
      <c r="G84" s="401">
        <f t="shared" si="3"/>
        <v>0.13517469966849488</v>
      </c>
      <c r="H84" s="394"/>
      <c r="K84" s="112"/>
    </row>
    <row r="85" spans="1:11" ht="15">
      <c r="A85" s="343">
        <v>740202</v>
      </c>
      <c r="B85" s="108" t="s">
        <v>78</v>
      </c>
      <c r="C85" s="371">
        <v>30779858.370000198</v>
      </c>
      <c r="D85" s="371">
        <v>30069064.533903498</v>
      </c>
      <c r="E85" s="371">
        <v>2445593.21</v>
      </c>
      <c r="F85" s="350">
        <f t="shared" si="2"/>
        <v>27623471.323903497</v>
      </c>
      <c r="G85" s="401">
        <f t="shared" si="3"/>
        <v>1.6239358437629163</v>
      </c>
      <c r="H85" s="394"/>
      <c r="K85" s="112"/>
    </row>
    <row r="86" spans="1:11" ht="15">
      <c r="A86" s="343" t="s">
        <v>155</v>
      </c>
      <c r="B86" s="108" t="s">
        <v>79</v>
      </c>
      <c r="C86" s="371">
        <v>18855144.57</v>
      </c>
      <c r="D86" s="371">
        <v>18678655.924380001</v>
      </c>
      <c r="E86" s="371">
        <v>1496400.16</v>
      </c>
      <c r="F86" s="350">
        <f t="shared" si="2"/>
        <v>17182255.764380001</v>
      </c>
      <c r="G86" s="401">
        <f t="shared" si="3"/>
        <v>1.0101149375941536</v>
      </c>
      <c r="H86" s="394"/>
      <c r="K86" s="112"/>
    </row>
    <row r="87" spans="1:11" ht="15">
      <c r="A87" s="343">
        <v>546701</v>
      </c>
      <c r="B87" s="108" t="s">
        <v>80</v>
      </c>
      <c r="C87" s="371">
        <v>10158700.17</v>
      </c>
      <c r="D87" s="371">
        <v>10052293.122340599</v>
      </c>
      <c r="E87" s="371">
        <v>726023.44</v>
      </c>
      <c r="F87" s="350">
        <f t="shared" si="2"/>
        <v>9326269.6823405996</v>
      </c>
      <c r="G87" s="401">
        <f t="shared" si="3"/>
        <v>0.54827517686550109</v>
      </c>
      <c r="H87" s="394"/>
      <c r="K87" s="112"/>
    </row>
    <row r="88" spans="1:11" ht="15">
      <c r="A88" s="343">
        <v>427500</v>
      </c>
      <c r="B88" s="108" t="s">
        <v>81</v>
      </c>
      <c r="C88" s="371">
        <v>2825113.83</v>
      </c>
      <c r="D88" s="371">
        <v>2799678.80256734</v>
      </c>
      <c r="E88" s="371">
        <v>264463.59000000003</v>
      </c>
      <c r="F88" s="350">
        <f t="shared" si="2"/>
        <v>2535215.2125673401</v>
      </c>
      <c r="G88" s="401">
        <f t="shared" si="3"/>
        <v>0.14904089377711649</v>
      </c>
      <c r="H88" s="394"/>
      <c r="K88" s="112"/>
    </row>
    <row r="89" spans="1:11" ht="15">
      <c r="A89" s="343">
        <v>641401</v>
      </c>
      <c r="B89" s="108" t="s">
        <v>82</v>
      </c>
      <c r="C89" s="371">
        <v>2239994.1</v>
      </c>
      <c r="D89" s="371">
        <v>2236583.0924595799</v>
      </c>
      <c r="E89" s="371">
        <v>185461.28</v>
      </c>
      <c r="F89" s="350">
        <f t="shared" si="2"/>
        <v>2051121.8124595799</v>
      </c>
      <c r="G89" s="401">
        <f t="shared" si="3"/>
        <v>0.12058188459083133</v>
      </c>
      <c r="H89" s="394"/>
      <c r="K89" s="112"/>
    </row>
    <row r="90" spans="1:11" ht="15">
      <c r="A90" s="343">
        <v>321400</v>
      </c>
      <c r="B90" s="108" t="s">
        <v>83</v>
      </c>
      <c r="C90" s="371">
        <v>3376513.23</v>
      </c>
      <c r="D90" s="371">
        <v>3309049.2972654798</v>
      </c>
      <c r="E90" s="371">
        <v>342917.01</v>
      </c>
      <c r="F90" s="350">
        <f t="shared" si="2"/>
        <v>2966132.2872654796</v>
      </c>
      <c r="G90" s="401">
        <f t="shared" si="3"/>
        <v>0.17437375926264387</v>
      </c>
      <c r="H90" s="394"/>
      <c r="K90" s="112"/>
    </row>
    <row r="91" spans="1:11" ht="15">
      <c r="A91" s="343">
        <v>760202</v>
      </c>
      <c r="B91" s="108" t="s">
        <v>84</v>
      </c>
      <c r="C91" s="371">
        <v>5982153.8700000001</v>
      </c>
      <c r="D91" s="371">
        <v>5928747.1335990401</v>
      </c>
      <c r="E91" s="371">
        <v>546520.98</v>
      </c>
      <c r="F91" s="350">
        <f t="shared" si="2"/>
        <v>5382226.1535990406</v>
      </c>
      <c r="G91" s="401">
        <f t="shared" si="3"/>
        <v>0.3164117162387316</v>
      </c>
      <c r="H91" s="394"/>
      <c r="K91" s="112"/>
    </row>
    <row r="92" spans="1:11" ht="15">
      <c r="A92" s="343">
        <v>641600</v>
      </c>
      <c r="B92" s="108" t="s">
        <v>85</v>
      </c>
      <c r="C92" s="371">
        <v>3034745.3</v>
      </c>
      <c r="D92" s="371">
        <v>2993100.5807291698</v>
      </c>
      <c r="E92" s="371">
        <v>319491.83</v>
      </c>
      <c r="F92" s="350">
        <f t="shared" si="2"/>
        <v>2673608.7507291697</v>
      </c>
      <c r="G92" s="401">
        <f t="shared" si="3"/>
        <v>0.15717680922854238</v>
      </c>
      <c r="H92" s="394"/>
      <c r="K92" s="112"/>
    </row>
    <row r="93" spans="1:11" ht="15">
      <c r="A93" s="343">
        <v>427300</v>
      </c>
      <c r="B93" s="108" t="s">
        <v>216</v>
      </c>
      <c r="C93" s="371">
        <v>6013526.2199999904</v>
      </c>
      <c r="D93" s="371">
        <v>5920627.6253662799</v>
      </c>
      <c r="E93" s="371">
        <v>551634.19999999995</v>
      </c>
      <c r="F93" s="350">
        <f t="shared" si="2"/>
        <v>5368993.4253662797</v>
      </c>
      <c r="G93" s="401">
        <f t="shared" si="3"/>
        <v>0.31563378715675705</v>
      </c>
      <c r="H93" s="394"/>
      <c r="K93" s="112"/>
    </row>
    <row r="94" spans="1:11" ht="15">
      <c r="A94" s="343">
        <v>427700</v>
      </c>
      <c r="B94" s="108" t="s">
        <v>87</v>
      </c>
      <c r="C94" s="371">
        <v>1927405.08</v>
      </c>
      <c r="D94" s="371">
        <v>1933230.1261966301</v>
      </c>
      <c r="E94" s="371">
        <v>191680.61</v>
      </c>
      <c r="F94" s="350">
        <f t="shared" si="2"/>
        <v>1741549.51619663</v>
      </c>
      <c r="G94" s="401">
        <f t="shared" si="3"/>
        <v>0.10238266761905369</v>
      </c>
      <c r="H94" s="394"/>
      <c r="K94" s="112"/>
    </row>
    <row r="95" spans="1:11" ht="15">
      <c r="A95" s="343">
        <v>780200</v>
      </c>
      <c r="B95" s="108" t="s">
        <v>88</v>
      </c>
      <c r="C95" s="371">
        <v>12646041.939999901</v>
      </c>
      <c r="D95" s="371">
        <v>12507019.075843601</v>
      </c>
      <c r="E95" s="371">
        <v>1549941.83</v>
      </c>
      <c r="F95" s="350">
        <f t="shared" si="2"/>
        <v>10957077.2458436</v>
      </c>
      <c r="G95" s="401">
        <f t="shared" si="3"/>
        <v>0.64414751765854639</v>
      </c>
      <c r="H95" s="394"/>
      <c r="K95" s="112"/>
    </row>
    <row r="96" spans="1:11" ht="15">
      <c r="A96" s="343">
        <v>766300</v>
      </c>
      <c r="B96" s="108" t="s">
        <v>89</v>
      </c>
      <c r="C96" s="371">
        <v>2012616.1200000099</v>
      </c>
      <c r="D96" s="371">
        <v>1996057.7460610601</v>
      </c>
      <c r="E96" s="371">
        <v>235883.28</v>
      </c>
      <c r="F96" s="350">
        <f t="shared" si="2"/>
        <v>1760174.4660610601</v>
      </c>
      <c r="G96" s="401">
        <f t="shared" si="3"/>
        <v>0.10347759603404123</v>
      </c>
      <c r="H96" s="394"/>
      <c r="K96" s="112"/>
    </row>
    <row r="97" spans="1:11" ht="15">
      <c r="A97" s="343">
        <v>888301</v>
      </c>
      <c r="B97" s="108" t="s">
        <v>90</v>
      </c>
      <c r="C97" s="371">
        <v>2348614.73</v>
      </c>
      <c r="D97" s="371">
        <v>2312941.2514930698</v>
      </c>
      <c r="E97" s="371">
        <v>269408.68</v>
      </c>
      <c r="F97" s="350">
        <f t="shared" si="2"/>
        <v>2043532.5714930699</v>
      </c>
      <c r="G97" s="401">
        <f t="shared" si="3"/>
        <v>0.12013572631159272</v>
      </c>
      <c r="H97" s="394"/>
      <c r="K97" s="112"/>
    </row>
    <row r="98" spans="1:11" ht="15">
      <c r="A98" s="343" t="s">
        <v>156</v>
      </c>
      <c r="B98" s="108" t="s">
        <v>91</v>
      </c>
      <c r="C98" s="371">
        <v>6498687.9199999999</v>
      </c>
      <c r="D98" s="371">
        <v>6352600.7561648004</v>
      </c>
      <c r="E98" s="371">
        <v>472555.25</v>
      </c>
      <c r="F98" s="350">
        <f t="shared" si="2"/>
        <v>5880045.5061648004</v>
      </c>
      <c r="G98" s="401">
        <f t="shared" si="3"/>
        <v>0.34567765030150915</v>
      </c>
      <c r="H98" s="394"/>
      <c r="K98" s="112"/>
    </row>
    <row r="99" spans="1:11" ht="15">
      <c r="A99" s="343">
        <v>648500</v>
      </c>
      <c r="B99" s="108" t="s">
        <v>92</v>
      </c>
      <c r="C99" s="371">
        <v>888671.68000000098</v>
      </c>
      <c r="D99" s="371">
        <v>887421.26693393895</v>
      </c>
      <c r="E99" s="371">
        <v>95401.45</v>
      </c>
      <c r="F99" s="350">
        <f t="shared" si="2"/>
        <v>792019.816933939</v>
      </c>
      <c r="G99" s="401">
        <f t="shared" si="3"/>
        <v>4.65614677680493E-2</v>
      </c>
      <c r="H99" s="394"/>
      <c r="K99" s="112"/>
    </row>
    <row r="100" spans="1:11" ht="15">
      <c r="A100" s="343">
        <v>387500</v>
      </c>
      <c r="B100" s="108" t="s">
        <v>93</v>
      </c>
      <c r="C100" s="371">
        <v>992410.19000000099</v>
      </c>
      <c r="D100" s="371">
        <v>972452.81235379202</v>
      </c>
      <c r="E100" s="371">
        <v>115703.09</v>
      </c>
      <c r="F100" s="350">
        <f t="shared" si="2"/>
        <v>856749.72235379205</v>
      </c>
      <c r="G100" s="401">
        <f t="shared" si="3"/>
        <v>5.0366826346705612E-2</v>
      </c>
      <c r="H100" s="394"/>
      <c r="K100" s="112"/>
    </row>
    <row r="101" spans="1:11" ht="15">
      <c r="A101" s="343">
        <v>407700</v>
      </c>
      <c r="B101" s="108" t="s">
        <v>94</v>
      </c>
      <c r="C101" s="371">
        <v>2181184.2000000002</v>
      </c>
      <c r="D101" s="371">
        <v>2173050.4855712899</v>
      </c>
      <c r="E101" s="371">
        <v>226252.58000000002</v>
      </c>
      <c r="F101" s="350">
        <f t="shared" si="2"/>
        <v>1946797.9055712898</v>
      </c>
      <c r="G101" s="401">
        <f t="shared" si="3"/>
        <v>0.11444886351716639</v>
      </c>
      <c r="H101" s="394"/>
      <c r="K101" s="112"/>
    </row>
    <row r="102" spans="1:11" ht="15">
      <c r="A102" s="343">
        <v>961600</v>
      </c>
      <c r="B102" s="108" t="s">
        <v>95</v>
      </c>
      <c r="C102" s="371">
        <v>3019001.47</v>
      </c>
      <c r="D102" s="371">
        <v>2984195.0606342899</v>
      </c>
      <c r="E102" s="371">
        <v>290728.5</v>
      </c>
      <c r="F102" s="350">
        <f t="shared" si="2"/>
        <v>2693466.5606342899</v>
      </c>
      <c r="G102" s="401">
        <f t="shared" si="3"/>
        <v>0.15834421534146093</v>
      </c>
      <c r="H102" s="394"/>
      <c r="K102" s="112"/>
    </row>
    <row r="103" spans="1:11" ht="15">
      <c r="A103" s="343">
        <v>661400</v>
      </c>
      <c r="B103" s="108" t="s">
        <v>96</v>
      </c>
      <c r="C103" s="371">
        <v>5769718.5099999802</v>
      </c>
      <c r="D103" s="371">
        <v>5547142.81317716</v>
      </c>
      <c r="E103" s="371">
        <v>542091.07000000007</v>
      </c>
      <c r="F103" s="350">
        <f t="shared" si="2"/>
        <v>5005051.7431771597</v>
      </c>
      <c r="G103" s="401">
        <f t="shared" si="3"/>
        <v>0.29423828853110623</v>
      </c>
      <c r="H103" s="394"/>
      <c r="K103" s="112"/>
    </row>
    <row r="104" spans="1:11" ht="15">
      <c r="A104" s="343">
        <v>568700</v>
      </c>
      <c r="B104" s="108" t="s">
        <v>97</v>
      </c>
      <c r="C104" s="371">
        <v>2363676.2400000002</v>
      </c>
      <c r="D104" s="371">
        <v>2347921.5256813699</v>
      </c>
      <c r="E104" s="371">
        <v>256800.01</v>
      </c>
      <c r="F104" s="350">
        <f t="shared" si="2"/>
        <v>2091121.5156813699</v>
      </c>
      <c r="G104" s="401">
        <f t="shared" si="3"/>
        <v>0.12293339758643136</v>
      </c>
      <c r="H104" s="394"/>
      <c r="K104" s="112"/>
    </row>
    <row r="105" spans="1:11" ht="15">
      <c r="A105" s="343" t="s">
        <v>157</v>
      </c>
      <c r="B105" s="108" t="s">
        <v>98</v>
      </c>
      <c r="C105" s="371">
        <v>23427316.7400002</v>
      </c>
      <c r="D105" s="371">
        <v>23181807.042596899</v>
      </c>
      <c r="E105" s="371">
        <v>1738168.3299999998</v>
      </c>
      <c r="F105" s="350">
        <f t="shared" si="2"/>
        <v>21443638.712596901</v>
      </c>
      <c r="G105" s="401">
        <f t="shared" si="3"/>
        <v>1.2606342308598493</v>
      </c>
      <c r="H105" s="394"/>
      <c r="K105" s="112"/>
    </row>
    <row r="106" spans="1:11" ht="15">
      <c r="A106" s="343">
        <v>840200</v>
      </c>
      <c r="B106" s="108" t="s">
        <v>99</v>
      </c>
      <c r="C106" s="371">
        <v>16373374.1599999</v>
      </c>
      <c r="D106" s="371">
        <v>16370422.6621392</v>
      </c>
      <c r="E106" s="371">
        <v>1573499.3399999999</v>
      </c>
      <c r="F106" s="350">
        <f t="shared" si="2"/>
        <v>14796923.3221392</v>
      </c>
      <c r="G106" s="401">
        <f t="shared" si="3"/>
        <v>0.86988539124841968</v>
      </c>
      <c r="H106" s="394"/>
      <c r="K106" s="112"/>
    </row>
    <row r="107" spans="1:11" ht="15">
      <c r="A107" s="343" t="s">
        <v>158</v>
      </c>
      <c r="B107" s="108" t="s">
        <v>100</v>
      </c>
      <c r="C107" s="371">
        <v>6787173.5600000098</v>
      </c>
      <c r="D107" s="371">
        <v>6383972.3540597996</v>
      </c>
      <c r="E107" s="371">
        <v>413494.04</v>
      </c>
      <c r="F107" s="350">
        <f t="shared" si="2"/>
        <v>5970478.3140597995</v>
      </c>
      <c r="G107" s="401">
        <f t="shared" si="3"/>
        <v>0.35099403782105071</v>
      </c>
      <c r="H107" s="394"/>
      <c r="K107" s="112"/>
    </row>
    <row r="108" spans="1:11" ht="15">
      <c r="A108" s="343" t="s">
        <v>159</v>
      </c>
      <c r="B108" s="108" t="s">
        <v>101</v>
      </c>
      <c r="C108" s="371">
        <v>1985818.75</v>
      </c>
      <c r="D108" s="371">
        <v>1967287.65875978</v>
      </c>
      <c r="E108" s="371">
        <v>166928.72999999998</v>
      </c>
      <c r="F108" s="350">
        <f t="shared" si="2"/>
        <v>1800358.92875978</v>
      </c>
      <c r="G108" s="401">
        <f t="shared" si="3"/>
        <v>0.10583997071800559</v>
      </c>
      <c r="H108" s="394"/>
      <c r="K108" s="112"/>
    </row>
    <row r="109" spans="1:11" ht="15">
      <c r="A109" s="343" t="s">
        <v>160</v>
      </c>
      <c r="B109" s="108" t="s">
        <v>102</v>
      </c>
      <c r="C109" s="371">
        <v>18942122.3199999</v>
      </c>
      <c r="D109" s="371">
        <v>18764320.493099298</v>
      </c>
      <c r="E109" s="371">
        <v>1427465.77</v>
      </c>
      <c r="F109" s="350">
        <f t="shared" si="2"/>
        <v>17336854.723099299</v>
      </c>
      <c r="G109" s="401">
        <f t="shared" si="3"/>
        <v>1.0192035415400102</v>
      </c>
      <c r="H109" s="394"/>
      <c r="K109" s="112"/>
    </row>
    <row r="110" spans="1:11" ht="15">
      <c r="A110" s="343">
        <v>328200</v>
      </c>
      <c r="B110" s="108" t="s">
        <v>103</v>
      </c>
      <c r="C110" s="371">
        <v>2618660.87</v>
      </c>
      <c r="D110" s="371">
        <v>2595559.93584063</v>
      </c>
      <c r="E110" s="371">
        <v>228085.11000000002</v>
      </c>
      <c r="F110" s="350">
        <f t="shared" si="2"/>
        <v>2367474.8258406301</v>
      </c>
      <c r="G110" s="401">
        <f t="shared" si="3"/>
        <v>0.13917972813076843</v>
      </c>
      <c r="H110" s="394"/>
      <c r="K110" s="112"/>
    </row>
    <row r="111" spans="1:11" ht="15">
      <c r="A111" s="343">
        <v>621200</v>
      </c>
      <c r="B111" s="108" t="s">
        <v>104</v>
      </c>
      <c r="C111" s="371">
        <v>2487002.12</v>
      </c>
      <c r="D111" s="371">
        <v>2470373.6323857</v>
      </c>
      <c r="E111" s="371">
        <v>274354.14</v>
      </c>
      <c r="F111" s="350">
        <f t="shared" si="2"/>
        <v>2196019.4923856999</v>
      </c>
      <c r="G111" s="401">
        <f t="shared" si="3"/>
        <v>0.12910016722631226</v>
      </c>
      <c r="H111" s="394"/>
      <c r="K111" s="112"/>
    </row>
    <row r="112" spans="1:11" ht="15">
      <c r="A112" s="343">
        <v>941600</v>
      </c>
      <c r="B112" s="108" t="s">
        <v>105</v>
      </c>
      <c r="C112" s="371">
        <v>9636591.7200000007</v>
      </c>
      <c r="D112" s="371">
        <v>9520214.2611308992</v>
      </c>
      <c r="E112" s="371">
        <v>864768.47</v>
      </c>
      <c r="F112" s="350">
        <f t="shared" si="2"/>
        <v>8655445.7911308985</v>
      </c>
      <c r="G112" s="401">
        <f t="shared" si="3"/>
        <v>0.50883860681916959</v>
      </c>
      <c r="H112" s="394"/>
      <c r="K112" s="112"/>
    </row>
    <row r="113" spans="1:11" ht="15">
      <c r="A113" s="343" t="s">
        <v>161</v>
      </c>
      <c r="B113" s="108" t="s">
        <v>106</v>
      </c>
      <c r="C113" s="371">
        <v>13593750.619999999</v>
      </c>
      <c r="D113" s="371">
        <v>13281431.816062801</v>
      </c>
      <c r="E113" s="371">
        <v>815370.82</v>
      </c>
      <c r="F113" s="350">
        <f t="shared" si="2"/>
        <v>12466060.9960628</v>
      </c>
      <c r="G113" s="401">
        <f t="shared" si="3"/>
        <v>0.73285804831210166</v>
      </c>
      <c r="H113" s="394"/>
      <c r="K113" s="112"/>
    </row>
    <row r="114" spans="1:11" ht="15">
      <c r="A114" s="343">
        <v>941800</v>
      </c>
      <c r="B114" s="108" t="s">
        <v>107</v>
      </c>
      <c r="C114" s="371">
        <v>1915616.46</v>
      </c>
      <c r="D114" s="371">
        <v>1891940.78500044</v>
      </c>
      <c r="E114" s="371">
        <v>192799.01</v>
      </c>
      <c r="F114" s="350">
        <f t="shared" si="2"/>
        <v>1699141.77500044</v>
      </c>
      <c r="G114" s="401">
        <f t="shared" si="3"/>
        <v>9.9889590258355698E-2</v>
      </c>
      <c r="H114" s="394"/>
      <c r="K114" s="112"/>
    </row>
    <row r="115" spans="1:11" ht="15">
      <c r="A115" s="343">
        <v>880200</v>
      </c>
      <c r="B115" s="108" t="s">
        <v>108</v>
      </c>
      <c r="C115" s="371">
        <v>19506910.829999801</v>
      </c>
      <c r="D115" s="371">
        <v>19134423.558888402</v>
      </c>
      <c r="E115" s="371">
        <v>2027230.22</v>
      </c>
      <c r="F115" s="350">
        <f t="shared" si="2"/>
        <v>17107193.338888403</v>
      </c>
      <c r="G115" s="401">
        <f t="shared" si="3"/>
        <v>1.0057021481280408</v>
      </c>
      <c r="H115" s="394"/>
      <c r="K115" s="112"/>
    </row>
    <row r="116" spans="1:11" ht="15">
      <c r="A116" s="343">
        <v>468900</v>
      </c>
      <c r="B116" s="108" t="s">
        <v>109</v>
      </c>
      <c r="C116" s="371">
        <v>2470702.7400000002</v>
      </c>
      <c r="D116" s="371">
        <v>2411457.84572112</v>
      </c>
      <c r="E116" s="371">
        <v>227516.19999999998</v>
      </c>
      <c r="F116" s="350">
        <f t="shared" si="2"/>
        <v>2183941.6457211198</v>
      </c>
      <c r="G116" s="401">
        <f t="shared" si="3"/>
        <v>0.12839013162346927</v>
      </c>
      <c r="H116" s="394"/>
      <c r="K116" s="112"/>
    </row>
    <row r="117" spans="1:11" ht="15">
      <c r="A117" s="343">
        <v>900200</v>
      </c>
      <c r="B117" s="108" t="s">
        <v>110</v>
      </c>
      <c r="C117" s="371">
        <v>21767728.989999902</v>
      </c>
      <c r="D117" s="371">
        <v>21631539.572310299</v>
      </c>
      <c r="E117" s="371">
        <v>2010294.16</v>
      </c>
      <c r="F117" s="350">
        <f t="shared" si="2"/>
        <v>19621245.412310299</v>
      </c>
      <c r="G117" s="401">
        <f t="shared" si="3"/>
        <v>1.1534988977560803</v>
      </c>
      <c r="H117" s="394"/>
      <c r="K117" s="112"/>
    </row>
    <row r="118" spans="1:11" ht="15">
      <c r="A118" s="343">
        <v>649300</v>
      </c>
      <c r="B118" s="108" t="s">
        <v>111</v>
      </c>
      <c r="C118" s="371">
        <v>1406027.35</v>
      </c>
      <c r="D118" s="371">
        <v>1405538.8618205399</v>
      </c>
      <c r="E118" s="371">
        <v>159286.51</v>
      </c>
      <c r="F118" s="350">
        <f t="shared" si="2"/>
        <v>1246252.3518205399</v>
      </c>
      <c r="G118" s="401">
        <f t="shared" si="3"/>
        <v>7.326500861403025E-2</v>
      </c>
      <c r="H118" s="394"/>
      <c r="K118" s="112"/>
    </row>
    <row r="119" spans="1:11" ht="15">
      <c r="A119" s="343">
        <v>940200</v>
      </c>
      <c r="B119" s="108" t="s">
        <v>112</v>
      </c>
      <c r="C119" s="371">
        <v>5473012.0999999996</v>
      </c>
      <c r="D119" s="371">
        <v>5454502.4647623897</v>
      </c>
      <c r="E119" s="371">
        <v>521850.57999999996</v>
      </c>
      <c r="F119" s="350">
        <f t="shared" si="2"/>
        <v>4932651.8847623896</v>
      </c>
      <c r="G119" s="401">
        <f t="shared" si="3"/>
        <v>0.28998202675341406</v>
      </c>
      <c r="H119" s="394"/>
      <c r="K119" s="112"/>
    </row>
    <row r="120" spans="1:11" ht="15">
      <c r="A120" s="343">
        <v>701800</v>
      </c>
      <c r="B120" s="108" t="s">
        <v>113</v>
      </c>
      <c r="C120" s="371">
        <v>1786148.91</v>
      </c>
      <c r="D120" s="371">
        <v>1585878.92852309</v>
      </c>
      <c r="E120" s="371">
        <v>193056.81</v>
      </c>
      <c r="F120" s="350">
        <f t="shared" si="2"/>
        <v>1392822.1185230899</v>
      </c>
      <c r="G120" s="401">
        <f t="shared" si="3"/>
        <v>8.1881590323450409E-2</v>
      </c>
      <c r="H120" s="394"/>
      <c r="K120" s="112"/>
    </row>
    <row r="121" spans="1:11" ht="15">
      <c r="A121" s="343">
        <v>769101</v>
      </c>
      <c r="B121" s="108" t="s">
        <v>114</v>
      </c>
      <c r="C121" s="371">
        <v>737470.08000000101</v>
      </c>
      <c r="D121" s="371">
        <v>735326.78435842798</v>
      </c>
      <c r="E121" s="371">
        <v>96824.99</v>
      </c>
      <c r="F121" s="350">
        <f t="shared" si="2"/>
        <v>638501.79435842799</v>
      </c>
      <c r="G121" s="401">
        <f t="shared" si="3"/>
        <v>3.7536410178410071E-2</v>
      </c>
      <c r="H121" s="394"/>
      <c r="K121" s="112"/>
    </row>
    <row r="122" spans="1:11" ht="15">
      <c r="A122" s="343">
        <v>429300</v>
      </c>
      <c r="B122" s="108" t="s">
        <v>115</v>
      </c>
      <c r="C122" s="371">
        <v>2456211.7400000002</v>
      </c>
      <c r="D122" s="371">
        <v>2418661.7538560499</v>
      </c>
      <c r="E122" s="371">
        <v>241683.96000000002</v>
      </c>
      <c r="F122" s="350">
        <f t="shared" si="2"/>
        <v>2176977.7938560499</v>
      </c>
      <c r="G122" s="401">
        <f t="shared" si="3"/>
        <v>0.12798073888199449</v>
      </c>
      <c r="H122" s="394"/>
      <c r="K122" s="112"/>
    </row>
    <row r="123" spans="1:11" ht="15">
      <c r="A123" s="343">
        <v>409500</v>
      </c>
      <c r="B123" s="108" t="s">
        <v>116</v>
      </c>
      <c r="C123" s="371">
        <v>5911925.2599999998</v>
      </c>
      <c r="D123" s="371">
        <v>5899461.3179661101</v>
      </c>
      <c r="E123" s="371">
        <v>578583.84</v>
      </c>
      <c r="F123" s="350">
        <f t="shared" si="2"/>
        <v>5320877.4779661102</v>
      </c>
      <c r="G123" s="401">
        <f t="shared" si="3"/>
        <v>0.31280513427951601</v>
      </c>
      <c r="H123" s="394"/>
      <c r="K123" s="112"/>
    </row>
    <row r="124" spans="1:11" ht="15">
      <c r="A124" s="343">
        <v>980200</v>
      </c>
      <c r="B124" s="108" t="s">
        <v>117</v>
      </c>
      <c r="C124" s="371">
        <v>8033999.2099999702</v>
      </c>
      <c r="D124" s="371">
        <v>7973362.8703663498</v>
      </c>
      <c r="E124" s="371">
        <v>781559.72</v>
      </c>
      <c r="F124" s="350">
        <f t="shared" si="2"/>
        <v>7191803.1503663501</v>
      </c>
      <c r="G124" s="401">
        <f t="shared" si="3"/>
        <v>0.42279360114529607</v>
      </c>
      <c r="H124" s="394"/>
      <c r="K124" s="112"/>
    </row>
    <row r="125" spans="1:11" ht="15">
      <c r="A125" s="343">
        <v>561800</v>
      </c>
      <c r="B125" s="108" t="s">
        <v>118</v>
      </c>
      <c r="C125" s="371">
        <v>2224449.4900000002</v>
      </c>
      <c r="D125" s="371">
        <v>2222748.6306314301</v>
      </c>
      <c r="E125" s="371">
        <v>237911.74</v>
      </c>
      <c r="F125" s="350">
        <f t="shared" si="2"/>
        <v>1984836.8906314301</v>
      </c>
      <c r="G125" s="401">
        <f t="shared" si="3"/>
        <v>0.11668510930160078</v>
      </c>
      <c r="H125" s="394"/>
      <c r="K125" s="112"/>
    </row>
    <row r="126" spans="1:11" ht="15">
      <c r="A126" s="343">
        <v>381600</v>
      </c>
      <c r="B126" s="108" t="s">
        <v>119</v>
      </c>
      <c r="C126" s="371">
        <v>2320611.75</v>
      </c>
      <c r="D126" s="371">
        <v>2301196.9397227298</v>
      </c>
      <c r="E126" s="371">
        <v>245466.05</v>
      </c>
      <c r="F126" s="350">
        <f t="shared" si="2"/>
        <v>2055730.8897227298</v>
      </c>
      <c r="G126" s="401">
        <f t="shared" si="3"/>
        <v>0.12085284422825475</v>
      </c>
      <c r="H126" s="394"/>
      <c r="K126" s="112"/>
    </row>
    <row r="127" spans="1:11" ht="15">
      <c r="A127" s="343">
        <v>781800</v>
      </c>
      <c r="B127" s="108" t="s">
        <v>120</v>
      </c>
      <c r="C127" s="371">
        <v>2698022.71</v>
      </c>
      <c r="D127" s="371">
        <v>2630674.3767797002</v>
      </c>
      <c r="E127" s="371">
        <v>355781.43</v>
      </c>
      <c r="F127" s="350">
        <f t="shared" si="2"/>
        <v>2274892.9467797</v>
      </c>
      <c r="G127" s="401">
        <f t="shared" si="3"/>
        <v>0.13373700045447284</v>
      </c>
      <c r="H127" s="394"/>
      <c r="K127" s="112"/>
    </row>
    <row r="128" spans="1:11" ht="15">
      <c r="A128" s="351">
        <v>681801</v>
      </c>
      <c r="B128" s="372" t="s">
        <v>121</v>
      </c>
      <c r="C128" s="371">
        <v>1053301.04</v>
      </c>
      <c r="D128" s="371">
        <v>1030031.50924642</v>
      </c>
      <c r="E128" s="371">
        <v>149415.47</v>
      </c>
      <c r="F128" s="350">
        <f t="shared" si="2"/>
        <v>880616.03924642003</v>
      </c>
      <c r="G128" s="402">
        <f t="shared" si="3"/>
        <v>5.1769885614894137E-2</v>
      </c>
      <c r="H128" s="394"/>
      <c r="K128" s="112"/>
    </row>
    <row r="129" spans="1:8">
      <c r="A129" s="532" t="s">
        <v>124</v>
      </c>
      <c r="B129" s="533"/>
      <c r="C129" s="352">
        <f>SUM(C10:C128)</f>
        <v>1877118340.2399776</v>
      </c>
      <c r="D129" s="352">
        <f>SUM(D10:D128)</f>
        <v>1843096437.1405163</v>
      </c>
      <c r="E129" s="352">
        <f>SUM(E10:E128)</f>
        <v>142076570.5</v>
      </c>
      <c r="F129" s="352">
        <f t="shared" ref="F129:G129" si="4">SUM(F10:F128)</f>
        <v>1701019866.640516</v>
      </c>
      <c r="G129" s="403">
        <f t="shared" si="4"/>
        <v>100.0000000000001</v>
      </c>
      <c r="H129" s="395"/>
    </row>
    <row r="130" spans="1:8" ht="31.5" customHeight="1">
      <c r="A130" s="543" t="s">
        <v>170</v>
      </c>
      <c r="B130" s="544"/>
      <c r="C130" s="544"/>
      <c r="D130" s="111">
        <f>D129-C129</f>
        <v>-34021903.099461317</v>
      </c>
      <c r="E130" s="105"/>
      <c r="F130" s="348"/>
    </row>
    <row r="131" spans="1:8">
      <c r="F131" s="399"/>
    </row>
    <row r="132" spans="1:8" ht="42.75" customHeight="1">
      <c r="A132" s="534" t="s">
        <v>165</v>
      </c>
      <c r="B132" s="535"/>
      <c r="C132" s="535"/>
      <c r="D132" s="535"/>
      <c r="E132" s="535"/>
      <c r="F132" s="535"/>
      <c r="G132" s="535"/>
      <c r="H132" s="396"/>
    </row>
    <row r="133" spans="1:8">
      <c r="C133" s="104"/>
      <c r="D133" s="104"/>
      <c r="E133" s="104"/>
    </row>
    <row r="134" spans="1:8" ht="15">
      <c r="C134" s="342"/>
      <c r="D134" s="342"/>
      <c r="E134" s="342"/>
      <c r="F134" s="330"/>
    </row>
    <row r="135" spans="1:8">
      <c r="C135" s="104"/>
      <c r="D135" s="104"/>
      <c r="E135" s="104"/>
      <c r="F135" s="104"/>
    </row>
    <row r="136" spans="1:8">
      <c r="C136" s="104"/>
      <c r="D136" s="104"/>
      <c r="E136" s="104"/>
      <c r="F136" s="104"/>
    </row>
  </sheetData>
  <sheetProtection formatCells="0" formatColumns="0" formatRows="0" insertColumns="0" insertRows="0" insertHyperlinks="0" deleteColumns="0" deleteRows="0"/>
  <mergeCells count="6">
    <mergeCell ref="A2:C2"/>
    <mergeCell ref="A129:B129"/>
    <mergeCell ref="A132:G132"/>
    <mergeCell ref="A4:G4"/>
    <mergeCell ref="C7:F7"/>
    <mergeCell ref="A130:C130"/>
  </mergeCells>
  <pageMargins left="0.7" right="0.7" top="0.75" bottom="0.75" header="0.3" footer="0.3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29"/>
  <sheetViews>
    <sheetView zoomScaleNormal="100" workbookViewId="0">
      <selection sqref="A1:G1"/>
    </sheetView>
  </sheetViews>
  <sheetFormatPr defaultRowHeight="14"/>
  <cols>
    <col min="1" max="1" width="8.36328125" style="1" customWidth="1"/>
    <col min="2" max="2" width="22.453125" style="1" customWidth="1"/>
    <col min="3" max="6" width="16.6328125" style="16" customWidth="1"/>
    <col min="7" max="7" width="6.08984375" customWidth="1"/>
    <col min="8" max="8" width="17.08984375" customWidth="1"/>
    <col min="9" max="9" width="11.6328125" customWidth="1"/>
  </cols>
  <sheetData>
    <row r="1" spans="1:10" ht="18">
      <c r="A1" s="546" t="s">
        <v>244</v>
      </c>
      <c r="B1" s="547"/>
      <c r="C1" s="547"/>
      <c r="D1" s="547"/>
      <c r="E1" s="547"/>
      <c r="F1" s="547"/>
      <c r="G1" s="547"/>
    </row>
    <row r="2" spans="1:10" ht="15" customHeight="1">
      <c r="B2" s="12"/>
      <c r="C2" s="47"/>
      <c r="D2"/>
      <c r="E2"/>
      <c r="F2" s="47"/>
      <c r="G2" s="121"/>
    </row>
    <row r="3" spans="1:10" ht="42">
      <c r="A3" s="86"/>
      <c r="B3" s="87" t="s">
        <v>1</v>
      </c>
      <c r="C3" s="87" t="s">
        <v>240</v>
      </c>
      <c r="D3" s="87" t="s">
        <v>162</v>
      </c>
      <c r="E3" s="87" t="s">
        <v>163</v>
      </c>
      <c r="F3" s="87" t="s">
        <v>164</v>
      </c>
      <c r="G3" s="101"/>
    </row>
    <row r="4" spans="1:10" ht="15.5">
      <c r="A4" s="88"/>
      <c r="B4" s="89" t="s">
        <v>123</v>
      </c>
      <c r="C4" s="90">
        <f>C14+C125</f>
        <v>2095549</v>
      </c>
      <c r="D4" s="90">
        <f>D14+D125</f>
        <v>151683</v>
      </c>
      <c r="E4" s="90">
        <f>E14+E125</f>
        <v>223819</v>
      </c>
      <c r="F4" s="90">
        <f>F14+F125</f>
        <v>440369</v>
      </c>
      <c r="G4" s="97"/>
      <c r="H4" s="52"/>
      <c r="I4" s="121"/>
      <c r="J4" s="173"/>
    </row>
    <row r="5" spans="1:10" ht="15.5">
      <c r="A5" s="355">
        <v>1</v>
      </c>
      <c r="B5" s="113" t="s">
        <v>171</v>
      </c>
      <c r="C5" s="177">
        <v>91913</v>
      </c>
      <c r="D5" s="177">
        <v>6335</v>
      </c>
      <c r="E5" s="177">
        <v>9509</v>
      </c>
      <c r="F5" s="374">
        <v>21135</v>
      </c>
      <c r="G5" s="99"/>
      <c r="H5" s="52"/>
      <c r="I5" s="121"/>
      <c r="J5" s="173"/>
    </row>
    <row r="6" spans="1:10" ht="15.5">
      <c r="A6" s="322">
        <v>2</v>
      </c>
      <c r="B6" s="5" t="s">
        <v>172</v>
      </c>
      <c r="C6" s="15">
        <v>23500</v>
      </c>
      <c r="D6" s="15">
        <v>1718</v>
      </c>
      <c r="E6" s="15">
        <v>2684</v>
      </c>
      <c r="F6" s="49">
        <v>4938</v>
      </c>
      <c r="G6" s="99"/>
      <c r="H6" s="52"/>
      <c r="I6" s="121"/>
      <c r="J6" s="173"/>
    </row>
    <row r="7" spans="1:10" ht="15.5">
      <c r="A7" s="322">
        <v>3</v>
      </c>
      <c r="B7" s="5" t="s">
        <v>175</v>
      </c>
      <c r="C7" s="15">
        <v>60804</v>
      </c>
      <c r="D7" s="15">
        <v>5113</v>
      </c>
      <c r="E7" s="15">
        <v>7276</v>
      </c>
      <c r="F7" s="49">
        <v>12042</v>
      </c>
      <c r="G7" s="99"/>
      <c r="H7" s="52"/>
      <c r="I7" s="121"/>
      <c r="J7" s="173"/>
    </row>
    <row r="8" spans="1:10" ht="15.5">
      <c r="A8" s="322">
        <v>4</v>
      </c>
      <c r="B8" s="5" t="s">
        <v>224</v>
      </c>
      <c r="C8" s="15">
        <v>57145</v>
      </c>
      <c r="D8" s="15">
        <v>3752</v>
      </c>
      <c r="E8" s="15">
        <v>5873</v>
      </c>
      <c r="F8" s="49">
        <v>12609</v>
      </c>
      <c r="G8" s="99"/>
      <c r="H8" s="52"/>
      <c r="I8" s="121"/>
      <c r="J8" s="173"/>
    </row>
    <row r="9" spans="1:10" ht="15.5">
      <c r="A9" s="322">
        <v>5</v>
      </c>
      <c r="B9" s="5" t="s">
        <v>225</v>
      </c>
      <c r="C9" s="15">
        <v>76618</v>
      </c>
      <c r="D9" s="15">
        <v>5859</v>
      </c>
      <c r="E9" s="15">
        <v>8847</v>
      </c>
      <c r="F9" s="49">
        <v>16496</v>
      </c>
      <c r="G9" s="99"/>
      <c r="H9" s="52"/>
      <c r="I9" s="121"/>
      <c r="J9" s="173"/>
    </row>
    <row r="10" spans="1:10" ht="15.5">
      <c r="A10" s="322">
        <v>6</v>
      </c>
      <c r="B10" s="5" t="s">
        <v>222</v>
      </c>
      <c r="C10" s="15">
        <v>30386</v>
      </c>
      <c r="D10" s="15">
        <v>2014</v>
      </c>
      <c r="E10" s="15">
        <v>3393</v>
      </c>
      <c r="F10" s="49">
        <v>6684</v>
      </c>
      <c r="G10" s="99"/>
      <c r="H10" s="52"/>
      <c r="I10" s="121"/>
      <c r="J10" s="173"/>
    </row>
    <row r="11" spans="1:10" ht="15.5">
      <c r="A11" s="322">
        <v>7</v>
      </c>
      <c r="B11" s="5" t="s">
        <v>226</v>
      </c>
      <c r="C11" s="15">
        <v>696986</v>
      </c>
      <c r="D11" s="15">
        <v>50939</v>
      </c>
      <c r="E11" s="15">
        <v>69468</v>
      </c>
      <c r="F11" s="49">
        <v>149803</v>
      </c>
      <c r="G11" s="99"/>
      <c r="H11" s="52"/>
      <c r="I11" s="121"/>
      <c r="J11" s="173"/>
    </row>
    <row r="12" spans="1:10" ht="15.5">
      <c r="A12" s="322">
        <v>8</v>
      </c>
      <c r="B12" s="5" t="s">
        <v>9</v>
      </c>
      <c r="C12" s="15">
        <v>24967</v>
      </c>
      <c r="D12" s="15">
        <v>2096</v>
      </c>
      <c r="E12" s="15">
        <v>2755</v>
      </c>
      <c r="F12" s="49">
        <v>5339</v>
      </c>
      <c r="G12" s="99"/>
      <c r="H12" s="52"/>
      <c r="I12" s="121"/>
      <c r="J12" s="173"/>
    </row>
    <row r="13" spans="1:10" ht="15.5">
      <c r="A13" s="323">
        <v>9</v>
      </c>
      <c r="B13" s="6" t="s">
        <v>223</v>
      </c>
      <c r="C13" s="15">
        <v>38059</v>
      </c>
      <c r="D13" s="15">
        <v>2515</v>
      </c>
      <c r="E13" s="15">
        <v>4038</v>
      </c>
      <c r="F13" s="49">
        <v>8746</v>
      </c>
      <c r="G13" s="99"/>
      <c r="H13" s="52"/>
      <c r="I13" s="121"/>
      <c r="J13" s="173"/>
    </row>
    <row r="14" spans="1:10" ht="15">
      <c r="A14" s="545" t="s">
        <v>11</v>
      </c>
      <c r="B14" s="545"/>
      <c r="C14" s="91">
        <f>SUM(C5:C13)</f>
        <v>1100378</v>
      </c>
      <c r="D14" s="91">
        <f>SUM(D5:D13)</f>
        <v>80341</v>
      </c>
      <c r="E14" s="91">
        <f>SUM(E5:E13)</f>
        <v>113843</v>
      </c>
      <c r="F14" s="91">
        <f>SUM(F5:F13)</f>
        <v>237792</v>
      </c>
      <c r="G14" s="98"/>
      <c r="H14" s="48"/>
      <c r="I14" s="121"/>
      <c r="J14" s="173"/>
    </row>
    <row r="15" spans="1:10" ht="15.5">
      <c r="A15" s="355">
        <v>10</v>
      </c>
      <c r="B15" s="113" t="s">
        <v>12</v>
      </c>
      <c r="C15" s="15">
        <v>3470</v>
      </c>
      <c r="D15" s="15">
        <v>145</v>
      </c>
      <c r="E15" s="15">
        <v>332</v>
      </c>
      <c r="F15" s="49">
        <v>823</v>
      </c>
      <c r="G15" s="99"/>
      <c r="H15" s="52"/>
      <c r="I15" s="121"/>
      <c r="J15" s="173"/>
    </row>
    <row r="16" spans="1:10" ht="15.5">
      <c r="A16" s="322">
        <v>11</v>
      </c>
      <c r="B16" s="5" t="s">
        <v>13</v>
      </c>
      <c r="C16" s="15">
        <v>8571</v>
      </c>
      <c r="D16" s="15">
        <v>613</v>
      </c>
      <c r="E16" s="15">
        <v>888</v>
      </c>
      <c r="F16" s="49">
        <v>1975</v>
      </c>
      <c r="G16" s="99"/>
      <c r="H16" s="52"/>
      <c r="I16" s="121"/>
      <c r="J16" s="173"/>
    </row>
    <row r="17" spans="1:10" ht="15.5">
      <c r="A17" s="322">
        <v>12</v>
      </c>
      <c r="B17" s="5" t="s">
        <v>14</v>
      </c>
      <c r="C17" s="15">
        <v>8726</v>
      </c>
      <c r="D17" s="15">
        <v>563</v>
      </c>
      <c r="E17" s="15">
        <v>978</v>
      </c>
      <c r="F17" s="49">
        <v>2081</v>
      </c>
      <c r="G17" s="99"/>
      <c r="H17" s="52"/>
      <c r="I17" s="121"/>
      <c r="J17" s="173"/>
    </row>
    <row r="18" spans="1:10" ht="15.5">
      <c r="A18" s="322">
        <v>13</v>
      </c>
      <c r="B18" s="5" t="s">
        <v>15</v>
      </c>
      <c r="C18" s="15">
        <v>2649</v>
      </c>
      <c r="D18" s="15">
        <v>127</v>
      </c>
      <c r="E18" s="15">
        <v>215</v>
      </c>
      <c r="F18" s="49">
        <v>558</v>
      </c>
      <c r="G18" s="99"/>
      <c r="H18" s="52"/>
      <c r="I18" s="121"/>
      <c r="J18" s="173"/>
    </row>
    <row r="19" spans="1:10" ht="15.5">
      <c r="A19" s="322">
        <v>14</v>
      </c>
      <c r="B19" s="5" t="s">
        <v>16</v>
      </c>
      <c r="C19" s="15">
        <v>4973</v>
      </c>
      <c r="D19" s="15">
        <v>315</v>
      </c>
      <c r="E19" s="15">
        <v>534</v>
      </c>
      <c r="F19" s="49">
        <v>1085</v>
      </c>
      <c r="G19" s="99"/>
      <c r="H19" s="52"/>
      <c r="I19" s="121"/>
      <c r="J19" s="173"/>
    </row>
    <row r="20" spans="1:10" ht="15.5">
      <c r="A20" s="322">
        <v>15</v>
      </c>
      <c r="B20" s="5" t="s">
        <v>17</v>
      </c>
      <c r="C20" s="15">
        <v>1392</v>
      </c>
      <c r="D20" s="15">
        <v>85</v>
      </c>
      <c r="E20" s="15">
        <v>138</v>
      </c>
      <c r="F20" s="49">
        <v>310</v>
      </c>
      <c r="G20" s="99"/>
      <c r="H20" s="52"/>
      <c r="I20" s="121"/>
      <c r="J20" s="173"/>
    </row>
    <row r="21" spans="1:10" ht="15.5">
      <c r="A21" s="322">
        <v>16</v>
      </c>
      <c r="B21" s="5" t="s">
        <v>18</v>
      </c>
      <c r="C21" s="15">
        <v>16015</v>
      </c>
      <c r="D21" s="15">
        <v>953</v>
      </c>
      <c r="E21" s="15">
        <v>1641</v>
      </c>
      <c r="F21" s="49">
        <v>3454</v>
      </c>
      <c r="G21" s="99"/>
      <c r="H21" s="52"/>
      <c r="I21" s="121"/>
      <c r="J21" s="173"/>
    </row>
    <row r="22" spans="1:10" ht="15.5">
      <c r="A22" s="322">
        <v>17</v>
      </c>
      <c r="B22" s="5" t="s">
        <v>19</v>
      </c>
      <c r="C22" s="15">
        <v>5476</v>
      </c>
      <c r="D22" s="15">
        <v>354</v>
      </c>
      <c r="E22" s="15">
        <v>593</v>
      </c>
      <c r="F22" s="49">
        <v>1120</v>
      </c>
      <c r="G22" s="99"/>
      <c r="H22" s="52"/>
      <c r="I22" s="121"/>
      <c r="J22" s="173"/>
    </row>
    <row r="23" spans="1:10" ht="15.5">
      <c r="A23" s="322">
        <v>18</v>
      </c>
      <c r="B23" s="5" t="s">
        <v>20</v>
      </c>
      <c r="C23" s="15">
        <v>3555</v>
      </c>
      <c r="D23" s="15">
        <v>238</v>
      </c>
      <c r="E23" s="15">
        <v>360</v>
      </c>
      <c r="F23" s="49">
        <v>771</v>
      </c>
      <c r="G23" s="99"/>
      <c r="H23" s="52"/>
      <c r="I23" s="121"/>
      <c r="J23" s="173"/>
    </row>
    <row r="24" spans="1:10" ht="15.5">
      <c r="A24" s="322">
        <v>19</v>
      </c>
      <c r="B24" s="5" t="s">
        <v>21</v>
      </c>
      <c r="C24" s="15">
        <v>6980</v>
      </c>
      <c r="D24" s="15">
        <v>395</v>
      </c>
      <c r="E24" s="15">
        <v>729</v>
      </c>
      <c r="F24" s="49">
        <v>1656</v>
      </c>
      <c r="G24" s="99"/>
      <c r="H24" s="52"/>
      <c r="I24" s="121"/>
      <c r="J24" s="173"/>
    </row>
    <row r="25" spans="1:10" ht="15.5">
      <c r="A25" s="322">
        <v>20</v>
      </c>
      <c r="B25" s="102" t="s">
        <v>22</v>
      </c>
      <c r="C25" s="15">
        <v>11913</v>
      </c>
      <c r="D25" s="15">
        <v>1378</v>
      </c>
      <c r="E25" s="15">
        <v>1947</v>
      </c>
      <c r="F25" s="49">
        <v>1535</v>
      </c>
      <c r="G25" s="99"/>
      <c r="H25" s="52"/>
      <c r="I25" s="121"/>
      <c r="J25" s="173"/>
    </row>
    <row r="26" spans="1:10" ht="15.5">
      <c r="A26" s="322">
        <v>21</v>
      </c>
      <c r="B26" s="102" t="s">
        <v>23</v>
      </c>
      <c r="C26" s="15">
        <v>11528</v>
      </c>
      <c r="D26" s="15">
        <v>1373</v>
      </c>
      <c r="E26" s="15">
        <v>1747</v>
      </c>
      <c r="F26" s="49">
        <v>1490</v>
      </c>
      <c r="G26" s="99"/>
      <c r="H26" s="52"/>
      <c r="I26" s="121"/>
      <c r="J26" s="173"/>
    </row>
    <row r="27" spans="1:10" ht="15.5">
      <c r="A27" s="322">
        <v>22</v>
      </c>
      <c r="B27" s="5" t="s">
        <v>24</v>
      </c>
      <c r="C27" s="15">
        <v>5773</v>
      </c>
      <c r="D27" s="15">
        <v>487</v>
      </c>
      <c r="E27" s="15">
        <v>781</v>
      </c>
      <c r="F27" s="49">
        <v>992</v>
      </c>
      <c r="G27" s="99"/>
      <c r="H27" s="52"/>
      <c r="I27" s="121"/>
      <c r="J27" s="173"/>
    </row>
    <row r="28" spans="1:10" ht="15.5">
      <c r="A28" s="322">
        <v>23</v>
      </c>
      <c r="B28" s="102" t="s">
        <v>25</v>
      </c>
      <c r="C28" s="15">
        <v>1061</v>
      </c>
      <c r="D28" s="15">
        <v>49</v>
      </c>
      <c r="E28" s="15">
        <v>96</v>
      </c>
      <c r="F28" s="49">
        <v>238</v>
      </c>
      <c r="G28" s="99"/>
      <c r="H28" s="52"/>
      <c r="I28" s="121"/>
      <c r="J28" s="173"/>
    </row>
    <row r="29" spans="1:10" ht="15.5">
      <c r="A29" s="322">
        <v>24</v>
      </c>
      <c r="B29" s="102" t="s">
        <v>26</v>
      </c>
      <c r="C29" s="15">
        <v>12936</v>
      </c>
      <c r="D29" s="15">
        <v>785</v>
      </c>
      <c r="E29" s="15">
        <v>1335</v>
      </c>
      <c r="F29" s="49">
        <v>2822</v>
      </c>
      <c r="G29" s="99"/>
      <c r="H29" s="52"/>
      <c r="I29" s="121"/>
      <c r="J29" s="173"/>
    </row>
    <row r="30" spans="1:10" ht="15.5">
      <c r="A30" s="322">
        <v>25</v>
      </c>
      <c r="B30" s="102" t="s">
        <v>27</v>
      </c>
      <c r="C30" s="15">
        <v>24263</v>
      </c>
      <c r="D30" s="15">
        <v>1643</v>
      </c>
      <c r="E30" s="15">
        <v>2741</v>
      </c>
      <c r="F30" s="49">
        <v>4963</v>
      </c>
      <c r="G30" s="99"/>
      <c r="H30" s="52"/>
      <c r="I30" s="121"/>
      <c r="J30" s="173"/>
    </row>
    <row r="31" spans="1:10" ht="15.5">
      <c r="A31" s="322">
        <v>26</v>
      </c>
      <c r="B31" s="102" t="s">
        <v>28</v>
      </c>
      <c r="C31" s="15">
        <v>3113</v>
      </c>
      <c r="D31" s="15">
        <v>190</v>
      </c>
      <c r="E31" s="15">
        <v>345</v>
      </c>
      <c r="F31" s="49">
        <v>681</v>
      </c>
      <c r="G31" s="99"/>
      <c r="H31" s="52"/>
      <c r="I31" s="121"/>
      <c r="J31" s="173"/>
    </row>
    <row r="32" spans="1:10" ht="15.5">
      <c r="A32" s="322">
        <v>27</v>
      </c>
      <c r="B32" s="102" t="s">
        <v>29</v>
      </c>
      <c r="C32" s="15">
        <v>6264</v>
      </c>
      <c r="D32" s="15">
        <v>462</v>
      </c>
      <c r="E32" s="15">
        <v>695</v>
      </c>
      <c r="F32" s="49">
        <v>1294</v>
      </c>
      <c r="G32" s="99"/>
      <c r="H32" s="52"/>
      <c r="I32" s="121"/>
      <c r="J32" s="173"/>
    </row>
    <row r="33" spans="1:15" ht="15.5">
      <c r="A33" s="322">
        <v>28</v>
      </c>
      <c r="B33" s="102" t="s">
        <v>30</v>
      </c>
      <c r="C33" s="15">
        <v>7631</v>
      </c>
      <c r="D33" s="15">
        <v>598</v>
      </c>
      <c r="E33" s="15">
        <v>874</v>
      </c>
      <c r="F33" s="49">
        <v>1517</v>
      </c>
      <c r="G33" s="99"/>
      <c r="H33" s="52"/>
      <c r="I33" s="121"/>
      <c r="J33" s="173"/>
    </row>
    <row r="34" spans="1:15" ht="15.5">
      <c r="A34" s="322">
        <v>29</v>
      </c>
      <c r="B34" s="102" t="s">
        <v>31</v>
      </c>
      <c r="C34" s="15">
        <v>9359</v>
      </c>
      <c r="D34" s="15">
        <v>625</v>
      </c>
      <c r="E34" s="15">
        <v>853</v>
      </c>
      <c r="F34" s="49">
        <v>1927</v>
      </c>
      <c r="G34" s="99"/>
      <c r="H34" s="52"/>
      <c r="I34" s="121"/>
      <c r="J34" s="173"/>
    </row>
    <row r="35" spans="1:15" ht="15.5">
      <c r="A35" s="322">
        <v>30</v>
      </c>
      <c r="B35" s="102" t="s">
        <v>32</v>
      </c>
      <c r="C35" s="15">
        <v>18297</v>
      </c>
      <c r="D35" s="15">
        <v>1439</v>
      </c>
      <c r="E35" s="15">
        <v>1989</v>
      </c>
      <c r="F35" s="49">
        <v>3875</v>
      </c>
      <c r="G35" s="99"/>
      <c r="H35" s="52"/>
      <c r="I35" s="121"/>
      <c r="J35" s="173"/>
    </row>
    <row r="36" spans="1:15" ht="15.5">
      <c r="A36" s="322">
        <v>31</v>
      </c>
      <c r="B36" s="102" t="s">
        <v>33</v>
      </c>
      <c r="C36" s="15">
        <v>2515</v>
      </c>
      <c r="D36" s="15">
        <v>116</v>
      </c>
      <c r="E36" s="15">
        <v>244</v>
      </c>
      <c r="F36" s="49">
        <v>583</v>
      </c>
      <c r="G36" s="99"/>
      <c r="H36" s="52"/>
      <c r="I36" s="121"/>
      <c r="J36" s="173"/>
    </row>
    <row r="37" spans="1:15" ht="15.5">
      <c r="A37" s="322">
        <v>32</v>
      </c>
      <c r="B37" s="102" t="s">
        <v>34</v>
      </c>
      <c r="C37" s="15">
        <v>2667</v>
      </c>
      <c r="D37" s="15">
        <v>138</v>
      </c>
      <c r="E37" s="15">
        <v>233</v>
      </c>
      <c r="F37" s="49">
        <v>566</v>
      </c>
      <c r="G37" s="99"/>
      <c r="H37" s="52"/>
      <c r="I37" s="121"/>
      <c r="J37" s="173"/>
    </row>
    <row r="38" spans="1:15" ht="15.5">
      <c r="A38" s="322">
        <v>33</v>
      </c>
      <c r="B38" s="102" t="s">
        <v>35</v>
      </c>
      <c r="C38" s="15">
        <v>7361</v>
      </c>
      <c r="D38" s="15">
        <v>357</v>
      </c>
      <c r="E38" s="15">
        <v>711</v>
      </c>
      <c r="F38" s="49">
        <v>1645</v>
      </c>
      <c r="G38" s="99"/>
      <c r="H38" s="52"/>
      <c r="I38" s="121"/>
      <c r="J38" s="173"/>
    </row>
    <row r="39" spans="1:15" ht="15.5">
      <c r="A39" s="322">
        <v>34</v>
      </c>
      <c r="B39" s="102" t="s">
        <v>36</v>
      </c>
      <c r="C39" s="15">
        <v>22632</v>
      </c>
      <c r="D39" s="15">
        <v>1047</v>
      </c>
      <c r="E39" s="15">
        <v>1896</v>
      </c>
      <c r="F39" s="49">
        <v>5063</v>
      </c>
      <c r="G39" s="99"/>
      <c r="H39" s="375"/>
      <c r="I39" s="376"/>
      <c r="J39" s="173"/>
      <c r="L39" s="377"/>
      <c r="M39" s="377"/>
      <c r="N39" s="377"/>
      <c r="O39" s="377"/>
    </row>
    <row r="40" spans="1:15" ht="15.5">
      <c r="A40" s="322">
        <v>35</v>
      </c>
      <c r="B40" s="102" t="s">
        <v>37</v>
      </c>
      <c r="C40" s="15">
        <v>21047</v>
      </c>
      <c r="D40" s="15">
        <v>1502</v>
      </c>
      <c r="E40" s="15">
        <v>2321</v>
      </c>
      <c r="F40" s="49">
        <v>4321</v>
      </c>
      <c r="G40" s="99"/>
      <c r="H40" s="52"/>
      <c r="I40" s="121"/>
      <c r="J40" s="173"/>
      <c r="L40" s="121"/>
      <c r="M40" s="121"/>
      <c r="N40" s="121"/>
      <c r="O40" s="121"/>
    </row>
    <row r="41" spans="1:15" ht="15.5">
      <c r="A41" s="322">
        <v>36</v>
      </c>
      <c r="B41" s="102" t="s">
        <v>38</v>
      </c>
      <c r="C41" s="15">
        <v>3959</v>
      </c>
      <c r="D41" s="15">
        <v>248</v>
      </c>
      <c r="E41" s="15">
        <v>412</v>
      </c>
      <c r="F41" s="49">
        <v>881</v>
      </c>
      <c r="G41" s="99"/>
      <c r="H41" s="52"/>
      <c r="I41" s="121"/>
      <c r="J41" s="173"/>
    </row>
    <row r="42" spans="1:15" ht="15.5">
      <c r="A42" s="322">
        <v>37</v>
      </c>
      <c r="B42" s="102" t="s">
        <v>39</v>
      </c>
      <c r="C42" s="15">
        <v>2848</v>
      </c>
      <c r="D42" s="15">
        <v>187</v>
      </c>
      <c r="E42" s="15">
        <v>260</v>
      </c>
      <c r="F42" s="49">
        <v>671</v>
      </c>
      <c r="G42" s="99"/>
      <c r="H42" s="52"/>
      <c r="I42" s="121"/>
      <c r="J42" s="173"/>
    </row>
    <row r="43" spans="1:15" ht="15.5">
      <c r="A43" s="322">
        <v>38</v>
      </c>
      <c r="B43" s="102" t="s">
        <v>40</v>
      </c>
      <c r="C43" s="15">
        <v>7394</v>
      </c>
      <c r="D43" s="15">
        <v>451</v>
      </c>
      <c r="E43" s="15">
        <v>767</v>
      </c>
      <c r="F43" s="49">
        <v>1740</v>
      </c>
      <c r="G43" s="99"/>
      <c r="H43" s="52"/>
      <c r="I43" s="121"/>
      <c r="J43" s="173"/>
    </row>
    <row r="44" spans="1:15" ht="15.5">
      <c r="A44" s="322">
        <v>39</v>
      </c>
      <c r="B44" s="102" t="s">
        <v>41</v>
      </c>
      <c r="C44" s="15">
        <v>2973</v>
      </c>
      <c r="D44" s="15">
        <v>146</v>
      </c>
      <c r="E44" s="15">
        <v>283</v>
      </c>
      <c r="F44" s="49">
        <v>746</v>
      </c>
      <c r="G44" s="99"/>
      <c r="H44" s="52"/>
      <c r="I44" s="121"/>
      <c r="J44" s="173"/>
    </row>
    <row r="45" spans="1:15" ht="15.5">
      <c r="A45" s="322">
        <v>40</v>
      </c>
      <c r="B45" s="102" t="s">
        <v>42</v>
      </c>
      <c r="C45" s="15">
        <v>9135</v>
      </c>
      <c r="D45" s="15">
        <v>820</v>
      </c>
      <c r="E45" s="15">
        <v>1375</v>
      </c>
      <c r="F45" s="49">
        <v>1256</v>
      </c>
      <c r="G45" s="99"/>
      <c r="H45" s="52"/>
      <c r="I45" s="121"/>
      <c r="J45" s="173"/>
    </row>
    <row r="46" spans="1:15" ht="15.5">
      <c r="A46" s="322">
        <v>41</v>
      </c>
      <c r="B46" s="102" t="s">
        <v>43</v>
      </c>
      <c r="C46" s="15">
        <v>9075</v>
      </c>
      <c r="D46" s="15">
        <v>641</v>
      </c>
      <c r="E46" s="15">
        <v>1042</v>
      </c>
      <c r="F46" s="49">
        <v>1994</v>
      </c>
      <c r="G46" s="99"/>
      <c r="H46" s="52"/>
      <c r="I46" s="121"/>
      <c r="J46" s="173"/>
    </row>
    <row r="47" spans="1:15" ht="15.5">
      <c r="A47" s="322">
        <v>42</v>
      </c>
      <c r="B47" s="102" t="s">
        <v>44</v>
      </c>
      <c r="C47" s="15">
        <v>21541</v>
      </c>
      <c r="D47" s="15">
        <v>1400</v>
      </c>
      <c r="E47" s="15">
        <v>2180</v>
      </c>
      <c r="F47" s="49">
        <v>4496</v>
      </c>
      <c r="G47" s="99"/>
      <c r="H47" s="375"/>
      <c r="I47" s="376"/>
      <c r="J47" s="173"/>
    </row>
    <row r="48" spans="1:15" ht="15.5">
      <c r="A48" s="322">
        <v>43</v>
      </c>
      <c r="B48" s="102" t="s">
        <v>45</v>
      </c>
      <c r="C48" s="15">
        <v>8993</v>
      </c>
      <c r="D48" s="15">
        <v>683</v>
      </c>
      <c r="E48" s="15">
        <v>1139</v>
      </c>
      <c r="F48" s="49">
        <v>1623</v>
      </c>
      <c r="G48" s="99"/>
      <c r="H48" s="52"/>
      <c r="I48" s="121"/>
      <c r="J48" s="173"/>
      <c r="L48" s="121"/>
      <c r="M48" s="121"/>
      <c r="N48" s="121"/>
      <c r="O48" s="121"/>
    </row>
    <row r="49" spans="1:15" ht="15.5">
      <c r="A49" s="322">
        <v>44</v>
      </c>
      <c r="B49" s="102" t="s">
        <v>46</v>
      </c>
      <c r="C49" s="15">
        <v>10090</v>
      </c>
      <c r="D49" s="15">
        <v>1104</v>
      </c>
      <c r="E49" s="15">
        <v>1480</v>
      </c>
      <c r="F49" s="49">
        <v>1599</v>
      </c>
      <c r="G49" s="99"/>
      <c r="H49" s="52"/>
      <c r="I49" s="121"/>
      <c r="J49" s="173"/>
    </row>
    <row r="50" spans="1:15" ht="15.5">
      <c r="A50" s="322">
        <v>45</v>
      </c>
      <c r="B50" s="102" t="s">
        <v>47</v>
      </c>
      <c r="C50" s="15">
        <v>8216</v>
      </c>
      <c r="D50" s="15">
        <v>639</v>
      </c>
      <c r="E50" s="15">
        <v>939</v>
      </c>
      <c r="F50" s="49">
        <v>1573</v>
      </c>
      <c r="G50" s="99"/>
      <c r="H50" s="100"/>
      <c r="I50" s="121"/>
      <c r="J50" s="173"/>
    </row>
    <row r="51" spans="1:15" ht="15.5">
      <c r="A51" s="322">
        <v>46</v>
      </c>
      <c r="B51" s="102" t="s">
        <v>48</v>
      </c>
      <c r="C51" s="15">
        <v>7274</v>
      </c>
      <c r="D51" s="15">
        <v>378</v>
      </c>
      <c r="E51" s="15">
        <v>635</v>
      </c>
      <c r="F51" s="49">
        <v>1720</v>
      </c>
      <c r="G51" s="99"/>
      <c r="H51" s="52"/>
      <c r="I51" s="121"/>
      <c r="J51" s="173"/>
    </row>
    <row r="52" spans="1:15" ht="15.5">
      <c r="A52" s="322">
        <v>47</v>
      </c>
      <c r="B52" s="102" t="s">
        <v>49</v>
      </c>
      <c r="C52" s="15">
        <v>5620</v>
      </c>
      <c r="D52" s="15">
        <v>338</v>
      </c>
      <c r="E52" s="15">
        <v>572</v>
      </c>
      <c r="F52" s="49">
        <v>1230</v>
      </c>
      <c r="G52" s="99"/>
      <c r="H52" s="52"/>
      <c r="I52" s="121"/>
      <c r="J52" s="173"/>
    </row>
    <row r="53" spans="1:15" ht="15.5">
      <c r="A53" s="322">
        <v>48</v>
      </c>
      <c r="B53" s="102" t="s">
        <v>50</v>
      </c>
      <c r="C53" s="15">
        <v>2224</v>
      </c>
      <c r="D53" s="15">
        <v>147</v>
      </c>
      <c r="E53" s="15">
        <v>213</v>
      </c>
      <c r="F53" s="49">
        <v>517</v>
      </c>
      <c r="G53" s="99"/>
      <c r="H53" s="52"/>
      <c r="I53" s="121"/>
      <c r="J53" s="173"/>
    </row>
    <row r="54" spans="1:15" ht="15.5">
      <c r="A54" s="322">
        <v>49</v>
      </c>
      <c r="B54" s="102" t="s">
        <v>51</v>
      </c>
      <c r="C54" s="15">
        <v>2344</v>
      </c>
      <c r="D54" s="15">
        <v>156</v>
      </c>
      <c r="E54" s="15">
        <v>247</v>
      </c>
      <c r="F54" s="49">
        <v>476</v>
      </c>
      <c r="G54" s="99"/>
      <c r="H54" s="52"/>
      <c r="I54" s="121"/>
      <c r="J54" s="173"/>
    </row>
    <row r="55" spans="1:15" ht="15.5">
      <c r="A55" s="322">
        <v>50</v>
      </c>
      <c r="B55" s="102" t="s">
        <v>52</v>
      </c>
      <c r="C55" s="15">
        <v>4594</v>
      </c>
      <c r="D55" s="15">
        <v>244</v>
      </c>
      <c r="E55" s="15">
        <v>411</v>
      </c>
      <c r="F55" s="49">
        <v>1015</v>
      </c>
      <c r="G55" s="99"/>
      <c r="H55" s="52"/>
      <c r="I55" s="121"/>
      <c r="J55" s="173"/>
    </row>
    <row r="56" spans="1:15" ht="15.5">
      <c r="A56" s="322">
        <v>51</v>
      </c>
      <c r="B56" s="102" t="s">
        <v>53</v>
      </c>
      <c r="C56" s="15">
        <v>23706</v>
      </c>
      <c r="D56" s="15">
        <v>1477</v>
      </c>
      <c r="E56" s="15">
        <v>2468</v>
      </c>
      <c r="F56" s="49">
        <v>4736</v>
      </c>
      <c r="G56" s="99"/>
      <c r="H56" s="52"/>
      <c r="I56" s="121"/>
      <c r="J56" s="173"/>
    </row>
    <row r="57" spans="1:15" ht="15.5">
      <c r="A57" s="322">
        <v>52</v>
      </c>
      <c r="B57" s="102" t="s">
        <v>54</v>
      </c>
      <c r="C57" s="15">
        <v>8265</v>
      </c>
      <c r="D57" s="15">
        <v>507</v>
      </c>
      <c r="E57" s="15">
        <v>933</v>
      </c>
      <c r="F57" s="49">
        <v>1748</v>
      </c>
      <c r="G57" s="99"/>
      <c r="H57" s="52"/>
      <c r="I57" s="121"/>
      <c r="J57" s="173"/>
    </row>
    <row r="58" spans="1:15" ht="15.5">
      <c r="A58" s="322">
        <v>53</v>
      </c>
      <c r="B58" s="102" t="s">
        <v>55</v>
      </c>
      <c r="C58" s="15">
        <v>5652</v>
      </c>
      <c r="D58" s="15">
        <v>284</v>
      </c>
      <c r="E58" s="15">
        <v>523</v>
      </c>
      <c r="F58" s="49">
        <v>1260</v>
      </c>
      <c r="G58" s="99"/>
      <c r="H58" s="52"/>
      <c r="I58" s="121"/>
      <c r="J58" s="173"/>
    </row>
    <row r="59" spans="1:15" ht="15.5">
      <c r="A59" s="322">
        <v>54</v>
      </c>
      <c r="B59" s="102" t="s">
        <v>56</v>
      </c>
      <c r="C59" s="15">
        <v>6215</v>
      </c>
      <c r="D59" s="15">
        <v>476</v>
      </c>
      <c r="E59" s="15">
        <v>646</v>
      </c>
      <c r="F59" s="49">
        <v>1242</v>
      </c>
      <c r="G59" s="99"/>
      <c r="H59" s="52"/>
      <c r="I59" s="121"/>
      <c r="J59" s="173"/>
    </row>
    <row r="60" spans="1:15" ht="15.5">
      <c r="A60" s="322">
        <v>55</v>
      </c>
      <c r="B60" s="102" t="s">
        <v>57</v>
      </c>
      <c r="C60" s="15">
        <v>5383</v>
      </c>
      <c r="D60" s="15">
        <v>366</v>
      </c>
      <c r="E60" s="15">
        <v>601</v>
      </c>
      <c r="F60" s="49">
        <v>1088</v>
      </c>
      <c r="G60" s="99"/>
      <c r="H60" s="52"/>
      <c r="I60" s="121"/>
      <c r="J60" s="173"/>
    </row>
    <row r="61" spans="1:15" ht="15.5">
      <c r="A61" s="322">
        <v>56</v>
      </c>
      <c r="B61" s="102" t="s">
        <v>58</v>
      </c>
      <c r="C61" s="15">
        <v>15951</v>
      </c>
      <c r="D61" s="15">
        <v>719</v>
      </c>
      <c r="E61" s="15">
        <v>1436</v>
      </c>
      <c r="F61" s="49">
        <v>3923</v>
      </c>
      <c r="G61" s="99"/>
      <c r="H61" s="375"/>
      <c r="I61" s="376"/>
      <c r="J61" s="173"/>
    </row>
    <row r="62" spans="1:15" ht="15.5">
      <c r="A62" s="322">
        <v>57</v>
      </c>
      <c r="B62" s="102" t="s">
        <v>59</v>
      </c>
      <c r="C62" s="15">
        <v>5158</v>
      </c>
      <c r="D62" s="15">
        <v>392</v>
      </c>
      <c r="E62" s="15">
        <v>539</v>
      </c>
      <c r="F62" s="49">
        <v>1056</v>
      </c>
      <c r="G62" s="99"/>
      <c r="H62" s="52"/>
      <c r="I62" s="121"/>
      <c r="J62" s="173"/>
      <c r="L62" s="121"/>
      <c r="M62" s="121"/>
      <c r="N62" s="121"/>
      <c r="O62" s="121"/>
    </row>
    <row r="63" spans="1:15" ht="15.5">
      <c r="A63" s="322">
        <v>58</v>
      </c>
      <c r="B63" s="102" t="s">
        <v>60</v>
      </c>
      <c r="C63" s="15">
        <v>5941</v>
      </c>
      <c r="D63" s="15">
        <v>382</v>
      </c>
      <c r="E63" s="15">
        <v>652</v>
      </c>
      <c r="F63" s="49">
        <v>1222</v>
      </c>
      <c r="G63" s="99"/>
      <c r="H63" s="52"/>
      <c r="I63" s="121"/>
      <c r="J63" s="173"/>
    </row>
    <row r="64" spans="1:15" ht="15.5">
      <c r="A64" s="322">
        <v>59</v>
      </c>
      <c r="B64" s="102" t="s">
        <v>61</v>
      </c>
      <c r="C64" s="15">
        <v>23814</v>
      </c>
      <c r="D64" s="15">
        <v>1616</v>
      </c>
      <c r="E64" s="15">
        <v>2789</v>
      </c>
      <c r="F64" s="49">
        <v>4820</v>
      </c>
      <c r="G64" s="99"/>
      <c r="H64" s="375"/>
      <c r="I64" s="376"/>
      <c r="J64" s="173"/>
      <c r="L64" s="377"/>
      <c r="M64" s="377"/>
      <c r="N64" s="377"/>
      <c r="O64" s="377"/>
    </row>
    <row r="65" spans="1:16" ht="15.5">
      <c r="A65" s="322">
        <v>60</v>
      </c>
      <c r="B65" s="102" t="s">
        <v>62</v>
      </c>
      <c r="C65" s="15">
        <v>5734</v>
      </c>
      <c r="D65" s="15">
        <v>431</v>
      </c>
      <c r="E65" s="15">
        <v>545</v>
      </c>
      <c r="F65" s="49">
        <v>1170</v>
      </c>
      <c r="G65" s="99"/>
      <c r="H65" s="52"/>
      <c r="I65" s="121"/>
      <c r="J65" s="173"/>
      <c r="L65" s="121"/>
      <c r="M65" s="121"/>
      <c r="N65" s="121"/>
      <c r="O65" s="121"/>
    </row>
    <row r="66" spans="1:16" ht="15.5">
      <c r="A66" s="322">
        <v>61</v>
      </c>
      <c r="B66" s="102" t="s">
        <v>63</v>
      </c>
      <c r="C66" s="15">
        <v>24477</v>
      </c>
      <c r="D66" s="15">
        <v>2823</v>
      </c>
      <c r="E66" s="15">
        <v>3272</v>
      </c>
      <c r="F66" s="49">
        <v>3706</v>
      </c>
      <c r="G66" s="99"/>
      <c r="H66" s="52"/>
      <c r="I66" s="121"/>
      <c r="J66" s="173"/>
    </row>
    <row r="67" spans="1:16" ht="15.5">
      <c r="A67" s="322">
        <v>62</v>
      </c>
      <c r="B67" s="102" t="s">
        <v>64</v>
      </c>
      <c r="C67" s="15">
        <v>10330</v>
      </c>
      <c r="D67" s="15">
        <v>754</v>
      </c>
      <c r="E67" s="15">
        <v>1234</v>
      </c>
      <c r="F67" s="49">
        <v>2077</v>
      </c>
      <c r="G67" s="99"/>
      <c r="H67" s="52"/>
      <c r="I67" s="121"/>
      <c r="J67" s="173"/>
    </row>
    <row r="68" spans="1:16" ht="15.5">
      <c r="A68" s="322">
        <v>63</v>
      </c>
      <c r="B68" s="102" t="s">
        <v>65</v>
      </c>
      <c r="C68" s="15">
        <v>3496</v>
      </c>
      <c r="D68" s="15">
        <v>226</v>
      </c>
      <c r="E68" s="15">
        <v>329</v>
      </c>
      <c r="F68" s="49">
        <v>820</v>
      </c>
      <c r="G68" s="99"/>
      <c r="H68" s="52"/>
      <c r="I68" s="121"/>
      <c r="J68" s="173"/>
    </row>
    <row r="69" spans="1:16" ht="15.5">
      <c r="A69" s="322">
        <v>64</v>
      </c>
      <c r="B69" s="102" t="s">
        <v>66</v>
      </c>
      <c r="C69" s="15">
        <v>17437</v>
      </c>
      <c r="D69" s="15">
        <v>1124</v>
      </c>
      <c r="E69" s="15">
        <v>1843</v>
      </c>
      <c r="F69" s="49">
        <v>3870</v>
      </c>
      <c r="G69" s="99"/>
      <c r="H69" s="52"/>
      <c r="I69" s="121"/>
      <c r="J69" s="173"/>
    </row>
    <row r="70" spans="1:16" ht="15.5">
      <c r="A70" s="322">
        <v>65</v>
      </c>
      <c r="B70" s="102" t="s">
        <v>67</v>
      </c>
      <c r="C70" s="15">
        <v>11961</v>
      </c>
      <c r="D70" s="15">
        <v>692</v>
      </c>
      <c r="E70" s="15">
        <v>1244</v>
      </c>
      <c r="F70" s="49">
        <v>2727</v>
      </c>
      <c r="G70" s="99"/>
      <c r="H70" s="52"/>
      <c r="I70" s="121"/>
      <c r="J70" s="173"/>
    </row>
    <row r="71" spans="1:16" ht="15.5">
      <c r="A71" s="322">
        <v>66</v>
      </c>
      <c r="B71" s="102" t="s">
        <v>68</v>
      </c>
      <c r="C71" s="15">
        <v>2399</v>
      </c>
      <c r="D71" s="15">
        <v>119</v>
      </c>
      <c r="E71" s="15">
        <v>221</v>
      </c>
      <c r="F71" s="49">
        <v>567</v>
      </c>
      <c r="G71" s="99"/>
      <c r="H71" s="52"/>
      <c r="I71" s="121"/>
      <c r="J71" s="173"/>
    </row>
    <row r="72" spans="1:16" ht="15.5">
      <c r="A72" s="322">
        <v>67</v>
      </c>
      <c r="B72" s="102" t="s">
        <v>69</v>
      </c>
      <c r="C72" s="15">
        <v>13105</v>
      </c>
      <c r="D72" s="15">
        <v>735</v>
      </c>
      <c r="E72" s="15">
        <v>1208</v>
      </c>
      <c r="F72" s="49">
        <v>3040</v>
      </c>
      <c r="G72" s="99"/>
      <c r="H72" s="52"/>
      <c r="I72" s="121"/>
      <c r="J72" s="173"/>
    </row>
    <row r="73" spans="1:16" ht="15.5">
      <c r="A73" s="322">
        <v>68</v>
      </c>
      <c r="B73" s="102" t="s">
        <v>70</v>
      </c>
      <c r="C73" s="15">
        <v>24019</v>
      </c>
      <c r="D73" s="15">
        <v>1601</v>
      </c>
      <c r="E73" s="15">
        <v>2420</v>
      </c>
      <c r="F73" s="49">
        <v>5290</v>
      </c>
      <c r="G73" s="99"/>
      <c r="H73" s="52"/>
      <c r="I73" s="121"/>
      <c r="J73" s="173"/>
    </row>
    <row r="74" spans="1:16" ht="15.5">
      <c r="A74" s="322">
        <v>69</v>
      </c>
      <c r="B74" s="102" t="s">
        <v>71</v>
      </c>
      <c r="C74" s="15">
        <v>3542</v>
      </c>
      <c r="D74" s="15">
        <v>243</v>
      </c>
      <c r="E74" s="15">
        <v>413</v>
      </c>
      <c r="F74" s="49">
        <v>710</v>
      </c>
      <c r="G74" s="99"/>
      <c r="H74" s="52"/>
      <c r="I74" s="121"/>
      <c r="J74" s="173"/>
    </row>
    <row r="75" spans="1:16" ht="15.5">
      <c r="A75" s="322">
        <v>70</v>
      </c>
      <c r="B75" s="102" t="s">
        <v>72</v>
      </c>
      <c r="C75" s="15">
        <v>22072</v>
      </c>
      <c r="D75" s="15">
        <v>3000</v>
      </c>
      <c r="E75" s="15">
        <v>3413</v>
      </c>
      <c r="F75" s="49">
        <v>2030</v>
      </c>
      <c r="G75" s="99"/>
      <c r="H75" s="375"/>
      <c r="I75" s="376"/>
      <c r="J75" s="173"/>
    </row>
    <row r="76" spans="1:16" ht="15.5">
      <c r="A76" s="322">
        <v>71</v>
      </c>
      <c r="B76" s="102" t="s">
        <v>73</v>
      </c>
      <c r="C76" s="15">
        <v>3194</v>
      </c>
      <c r="D76" s="15">
        <v>179</v>
      </c>
      <c r="E76" s="15">
        <v>316</v>
      </c>
      <c r="F76" s="49">
        <v>787</v>
      </c>
      <c r="G76" s="99"/>
      <c r="H76" s="52"/>
      <c r="I76" s="121"/>
      <c r="J76" s="173"/>
      <c r="L76" s="121"/>
      <c r="M76" s="121"/>
      <c r="N76" s="121"/>
      <c r="O76" s="121"/>
      <c r="P76" s="121"/>
    </row>
    <row r="77" spans="1:16" ht="15.5">
      <c r="A77" s="322">
        <v>72</v>
      </c>
      <c r="B77" s="102" t="s">
        <v>74</v>
      </c>
      <c r="C77" s="15">
        <v>1575</v>
      </c>
      <c r="D77" s="15">
        <v>79</v>
      </c>
      <c r="E77" s="15">
        <v>144</v>
      </c>
      <c r="F77" s="49">
        <v>379</v>
      </c>
      <c r="G77" s="99"/>
      <c r="H77" s="52"/>
      <c r="I77" s="121"/>
      <c r="J77" s="173"/>
    </row>
    <row r="78" spans="1:16" ht="15.5">
      <c r="A78" s="322">
        <v>73</v>
      </c>
      <c r="B78" s="102" t="s">
        <v>75</v>
      </c>
      <c r="C78" s="15">
        <v>1837</v>
      </c>
      <c r="D78" s="15">
        <v>108</v>
      </c>
      <c r="E78" s="15">
        <v>202</v>
      </c>
      <c r="F78" s="49">
        <v>355</v>
      </c>
      <c r="G78" s="99"/>
      <c r="H78" s="52"/>
      <c r="I78" s="121"/>
      <c r="J78" s="173"/>
    </row>
    <row r="79" spans="1:16" ht="15.5">
      <c r="A79" s="322">
        <v>74</v>
      </c>
      <c r="B79" s="102" t="s">
        <v>76</v>
      </c>
      <c r="C79" s="15">
        <v>3544</v>
      </c>
      <c r="D79" s="15">
        <v>172</v>
      </c>
      <c r="E79" s="15">
        <v>272</v>
      </c>
      <c r="F79" s="49">
        <v>808</v>
      </c>
      <c r="G79" s="99"/>
      <c r="H79" s="52"/>
      <c r="I79" s="121"/>
      <c r="J79" s="173"/>
    </row>
    <row r="80" spans="1:16" ht="15.5">
      <c r="A80" s="322">
        <v>75</v>
      </c>
      <c r="B80" s="102" t="s">
        <v>77</v>
      </c>
      <c r="C80" s="15">
        <v>3321</v>
      </c>
      <c r="D80" s="15">
        <v>157</v>
      </c>
      <c r="E80" s="15">
        <v>351</v>
      </c>
      <c r="F80" s="49">
        <v>750</v>
      </c>
      <c r="G80" s="99"/>
      <c r="H80" s="52"/>
      <c r="I80" s="121"/>
      <c r="J80" s="173"/>
    </row>
    <row r="81" spans="1:15" ht="15.5">
      <c r="A81" s="322">
        <v>76</v>
      </c>
      <c r="B81" s="102" t="s">
        <v>78</v>
      </c>
      <c r="C81" s="15">
        <v>35251</v>
      </c>
      <c r="D81" s="15">
        <v>2664</v>
      </c>
      <c r="E81" s="15">
        <v>4098</v>
      </c>
      <c r="F81" s="49">
        <v>7623</v>
      </c>
      <c r="G81" s="99"/>
      <c r="H81" s="52"/>
      <c r="I81" s="121"/>
      <c r="J81" s="173"/>
    </row>
    <row r="82" spans="1:15" ht="15.5">
      <c r="A82" s="322">
        <v>77</v>
      </c>
      <c r="B82" s="102" t="s">
        <v>79</v>
      </c>
      <c r="C82" s="15">
        <v>20265</v>
      </c>
      <c r="D82" s="15">
        <v>1514</v>
      </c>
      <c r="E82" s="15">
        <v>2332</v>
      </c>
      <c r="F82" s="49">
        <v>3944</v>
      </c>
      <c r="G82" s="99"/>
      <c r="H82" s="52"/>
      <c r="I82" s="121"/>
      <c r="J82" s="173"/>
    </row>
    <row r="83" spans="1:15" ht="15.5">
      <c r="A83" s="322">
        <v>78</v>
      </c>
      <c r="B83" s="103" t="s">
        <v>80</v>
      </c>
      <c r="C83" s="15">
        <v>10705</v>
      </c>
      <c r="D83" s="15">
        <v>1144</v>
      </c>
      <c r="E83" s="15">
        <v>1367</v>
      </c>
      <c r="F83" s="49">
        <v>1736</v>
      </c>
      <c r="G83" s="99"/>
      <c r="H83" s="52"/>
      <c r="I83" s="121"/>
      <c r="J83" s="173"/>
    </row>
    <row r="84" spans="1:15" ht="15.5">
      <c r="A84" s="322">
        <v>79</v>
      </c>
      <c r="B84" s="102" t="s">
        <v>81</v>
      </c>
      <c r="C84" s="15">
        <v>3910</v>
      </c>
      <c r="D84" s="15">
        <v>280</v>
      </c>
      <c r="E84" s="15">
        <v>415</v>
      </c>
      <c r="F84" s="49">
        <v>824</v>
      </c>
      <c r="G84" s="99"/>
      <c r="H84" s="52"/>
      <c r="I84" s="121"/>
      <c r="J84" s="173"/>
    </row>
    <row r="85" spans="1:15" ht="15.5">
      <c r="A85" s="322">
        <v>80</v>
      </c>
      <c r="B85" s="102" t="s">
        <v>82</v>
      </c>
      <c r="C85" s="15">
        <v>2764</v>
      </c>
      <c r="D85" s="15">
        <v>156</v>
      </c>
      <c r="E85" s="15">
        <v>258</v>
      </c>
      <c r="F85" s="49">
        <v>636</v>
      </c>
      <c r="G85" s="99"/>
      <c r="H85" s="52"/>
      <c r="I85" s="121"/>
      <c r="J85" s="173"/>
    </row>
    <row r="86" spans="1:15" ht="15.5">
      <c r="A86" s="322">
        <v>81</v>
      </c>
      <c r="B86" s="102" t="s">
        <v>83</v>
      </c>
      <c r="C86" s="15">
        <v>5253</v>
      </c>
      <c r="D86" s="15">
        <v>318</v>
      </c>
      <c r="E86" s="15">
        <v>515</v>
      </c>
      <c r="F86" s="49">
        <v>1226</v>
      </c>
      <c r="G86" s="99"/>
      <c r="H86" s="52"/>
      <c r="I86" s="121"/>
      <c r="J86" s="173"/>
    </row>
    <row r="87" spans="1:15" ht="15.5">
      <c r="A87" s="322">
        <v>82</v>
      </c>
      <c r="B87" s="102" t="s">
        <v>84</v>
      </c>
      <c r="C87" s="15">
        <v>9856</v>
      </c>
      <c r="D87" s="15">
        <v>616</v>
      </c>
      <c r="E87" s="15">
        <v>942</v>
      </c>
      <c r="F87" s="49">
        <v>2161</v>
      </c>
      <c r="G87" s="99"/>
      <c r="H87" s="52"/>
      <c r="I87" s="121"/>
      <c r="J87" s="173"/>
    </row>
    <row r="88" spans="1:15" ht="15.5">
      <c r="A88" s="322">
        <v>83</v>
      </c>
      <c r="B88" s="102" t="s">
        <v>85</v>
      </c>
      <c r="C88" s="15">
        <v>5444</v>
      </c>
      <c r="D88" s="15">
        <v>312</v>
      </c>
      <c r="E88" s="15">
        <v>646</v>
      </c>
      <c r="F88" s="49">
        <v>1196</v>
      </c>
      <c r="G88" s="99"/>
      <c r="H88" s="52"/>
      <c r="I88" s="121"/>
      <c r="J88" s="173"/>
    </row>
    <row r="89" spans="1:15" ht="15.5">
      <c r="A89" s="322">
        <v>84</v>
      </c>
      <c r="B89" s="102" t="s">
        <v>86</v>
      </c>
      <c r="C89" s="15">
        <v>8325</v>
      </c>
      <c r="D89" s="15">
        <v>566</v>
      </c>
      <c r="E89" s="15">
        <v>867</v>
      </c>
      <c r="F89" s="49">
        <v>1756</v>
      </c>
      <c r="G89" s="99"/>
      <c r="H89" s="52"/>
      <c r="I89" s="121"/>
      <c r="J89" s="173"/>
    </row>
    <row r="90" spans="1:15" ht="15.5">
      <c r="A90" s="322">
        <v>85</v>
      </c>
      <c r="B90" s="102" t="s">
        <v>87</v>
      </c>
      <c r="C90" s="15">
        <v>3196</v>
      </c>
      <c r="D90" s="15">
        <v>161</v>
      </c>
      <c r="E90" s="15">
        <v>326</v>
      </c>
      <c r="F90" s="49">
        <v>708</v>
      </c>
      <c r="G90" s="99"/>
      <c r="H90" s="52"/>
      <c r="I90" s="121"/>
      <c r="J90" s="173"/>
    </row>
    <row r="91" spans="1:15" ht="15.5">
      <c r="A91" s="322">
        <v>86</v>
      </c>
      <c r="B91" s="102" t="s">
        <v>88</v>
      </c>
      <c r="C91" s="15">
        <v>26811</v>
      </c>
      <c r="D91" s="15">
        <v>1611</v>
      </c>
      <c r="E91" s="15">
        <v>2712</v>
      </c>
      <c r="F91" s="49">
        <v>5261</v>
      </c>
      <c r="G91" s="99"/>
      <c r="H91" s="375"/>
      <c r="I91" s="376"/>
      <c r="J91" s="173"/>
    </row>
    <row r="92" spans="1:15" ht="15.5">
      <c r="A92" s="322">
        <v>87</v>
      </c>
      <c r="B92" s="102" t="s">
        <v>89</v>
      </c>
      <c r="C92" s="15">
        <v>5050</v>
      </c>
      <c r="D92" s="15">
        <v>239</v>
      </c>
      <c r="E92" s="15">
        <v>465</v>
      </c>
      <c r="F92" s="49">
        <v>1068</v>
      </c>
      <c r="G92" s="99"/>
      <c r="H92" s="52"/>
      <c r="I92" s="121"/>
      <c r="J92" s="173"/>
      <c r="L92" s="121"/>
      <c r="M92" s="121"/>
      <c r="N92" s="121"/>
      <c r="O92" s="121"/>
    </row>
    <row r="93" spans="1:15" ht="15.5">
      <c r="A93" s="322">
        <v>88</v>
      </c>
      <c r="B93" s="102" t="s">
        <v>90</v>
      </c>
      <c r="C93" s="15">
        <v>3743</v>
      </c>
      <c r="D93" s="15">
        <v>179</v>
      </c>
      <c r="E93" s="15">
        <v>340</v>
      </c>
      <c r="F93" s="49">
        <v>869</v>
      </c>
      <c r="G93" s="99"/>
      <c r="H93" s="52"/>
      <c r="I93" s="121"/>
      <c r="J93" s="173"/>
    </row>
    <row r="94" spans="1:15" ht="15.5">
      <c r="A94" s="322">
        <v>89</v>
      </c>
      <c r="B94" s="102" t="s">
        <v>91</v>
      </c>
      <c r="C94" s="15">
        <v>7460</v>
      </c>
      <c r="D94" s="15">
        <v>648</v>
      </c>
      <c r="E94" s="15">
        <v>868</v>
      </c>
      <c r="F94" s="49">
        <v>1269</v>
      </c>
      <c r="G94" s="99"/>
      <c r="H94" s="52"/>
      <c r="I94" s="121"/>
      <c r="J94" s="173"/>
    </row>
    <row r="95" spans="1:15" ht="15.5">
      <c r="A95" s="322">
        <v>90</v>
      </c>
      <c r="B95" s="102" t="s">
        <v>92</v>
      </c>
      <c r="C95" s="15">
        <v>1624</v>
      </c>
      <c r="D95" s="15">
        <v>73</v>
      </c>
      <c r="E95" s="15">
        <v>151</v>
      </c>
      <c r="F95" s="49">
        <v>427</v>
      </c>
      <c r="G95" s="99"/>
      <c r="H95" s="52"/>
      <c r="I95" s="121"/>
      <c r="J95" s="173"/>
    </row>
    <row r="96" spans="1:15" ht="15.5">
      <c r="A96" s="322">
        <v>91</v>
      </c>
      <c r="B96" s="102" t="s">
        <v>93</v>
      </c>
      <c r="C96" s="15">
        <v>2193</v>
      </c>
      <c r="D96" s="15">
        <v>119</v>
      </c>
      <c r="E96" s="15">
        <v>222</v>
      </c>
      <c r="F96" s="49">
        <v>471</v>
      </c>
      <c r="G96" s="99"/>
      <c r="H96" s="52"/>
      <c r="I96" s="121"/>
      <c r="J96" s="173"/>
    </row>
    <row r="97" spans="1:19" ht="15.5">
      <c r="A97" s="322">
        <v>92</v>
      </c>
      <c r="B97" s="102" t="s">
        <v>94</v>
      </c>
      <c r="C97" s="15">
        <v>3691</v>
      </c>
      <c r="D97" s="15">
        <v>292</v>
      </c>
      <c r="E97" s="15">
        <v>361</v>
      </c>
      <c r="F97" s="49">
        <v>755</v>
      </c>
      <c r="G97" s="99"/>
      <c r="H97" s="52"/>
      <c r="I97" s="121"/>
      <c r="J97" s="173"/>
    </row>
    <row r="98" spans="1:19" ht="15.5">
      <c r="A98" s="322">
        <v>93</v>
      </c>
      <c r="B98" s="102" t="s">
        <v>95</v>
      </c>
      <c r="C98" s="15">
        <v>5145</v>
      </c>
      <c r="D98" s="15">
        <v>300</v>
      </c>
      <c r="E98" s="15">
        <v>519</v>
      </c>
      <c r="F98" s="49">
        <v>1240</v>
      </c>
      <c r="G98" s="99"/>
      <c r="H98" s="52"/>
      <c r="I98" s="121"/>
      <c r="J98" s="173"/>
    </row>
    <row r="99" spans="1:19" ht="15.5">
      <c r="A99" s="322">
        <v>94</v>
      </c>
      <c r="B99" s="102" t="s">
        <v>96</v>
      </c>
      <c r="C99" s="15">
        <v>7801</v>
      </c>
      <c r="D99" s="15">
        <v>365</v>
      </c>
      <c r="E99" s="15">
        <v>740</v>
      </c>
      <c r="F99" s="49">
        <v>1856</v>
      </c>
      <c r="G99" s="99"/>
      <c r="H99" s="52"/>
      <c r="I99" s="121"/>
      <c r="J99" s="173"/>
    </row>
    <row r="100" spans="1:19" ht="15.5">
      <c r="A100" s="322">
        <v>95</v>
      </c>
      <c r="B100" s="102" t="s">
        <v>97</v>
      </c>
      <c r="C100" s="15">
        <v>3647</v>
      </c>
      <c r="D100" s="15">
        <v>231</v>
      </c>
      <c r="E100" s="15">
        <v>406</v>
      </c>
      <c r="F100" s="49">
        <v>692</v>
      </c>
      <c r="G100" s="99"/>
      <c r="H100" s="52"/>
      <c r="I100" s="121"/>
      <c r="J100" s="173"/>
    </row>
    <row r="101" spans="1:19" ht="15.5">
      <c r="A101" s="322">
        <v>96</v>
      </c>
      <c r="B101" s="102" t="s">
        <v>98</v>
      </c>
      <c r="C101" s="15">
        <v>23886</v>
      </c>
      <c r="D101" s="15">
        <v>2176</v>
      </c>
      <c r="E101" s="15">
        <v>2781</v>
      </c>
      <c r="F101" s="49">
        <v>4432</v>
      </c>
      <c r="G101" s="99"/>
      <c r="H101" s="52"/>
      <c r="I101" s="121"/>
      <c r="J101" s="173"/>
    </row>
    <row r="102" spans="1:19" ht="15.5">
      <c r="A102" s="322">
        <v>97</v>
      </c>
      <c r="B102" s="102" t="s">
        <v>99</v>
      </c>
      <c r="C102" s="15">
        <v>24232</v>
      </c>
      <c r="D102" s="15">
        <v>1707</v>
      </c>
      <c r="E102" s="15">
        <v>2663</v>
      </c>
      <c r="F102" s="49">
        <v>4839</v>
      </c>
      <c r="G102" s="99"/>
      <c r="H102" s="375"/>
      <c r="I102" s="376"/>
      <c r="J102" s="173"/>
      <c r="P102" s="121"/>
      <c r="Q102" s="121"/>
      <c r="R102" s="121"/>
      <c r="S102" s="121"/>
    </row>
    <row r="103" spans="1:19" ht="15.5">
      <c r="A103" s="322">
        <v>98</v>
      </c>
      <c r="B103" s="102" t="s">
        <v>100</v>
      </c>
      <c r="C103" s="15">
        <v>7193</v>
      </c>
      <c r="D103" s="15">
        <v>430</v>
      </c>
      <c r="E103" s="15">
        <v>664</v>
      </c>
      <c r="F103" s="49">
        <v>1634</v>
      </c>
      <c r="G103" s="99"/>
      <c r="H103" s="375"/>
      <c r="I103" s="376"/>
      <c r="J103" s="173"/>
      <c r="P103" s="121"/>
      <c r="Q103" s="121"/>
      <c r="R103" s="121"/>
      <c r="S103" s="121"/>
    </row>
    <row r="104" spans="1:19" ht="15.5">
      <c r="A104" s="322">
        <v>99</v>
      </c>
      <c r="B104" s="102" t="s">
        <v>101</v>
      </c>
      <c r="C104" s="15">
        <v>2305</v>
      </c>
      <c r="D104" s="15">
        <v>156</v>
      </c>
      <c r="E104" s="15">
        <v>261</v>
      </c>
      <c r="F104" s="49">
        <v>460</v>
      </c>
      <c r="G104" s="99"/>
      <c r="H104" s="52"/>
      <c r="I104" s="121"/>
      <c r="J104" s="173"/>
    </row>
    <row r="105" spans="1:19" ht="15.5">
      <c r="A105" s="322">
        <v>100</v>
      </c>
      <c r="B105" s="102" t="s">
        <v>102</v>
      </c>
      <c r="C105" s="15">
        <v>18823</v>
      </c>
      <c r="D105" s="15">
        <v>1831</v>
      </c>
      <c r="E105" s="15">
        <v>2406</v>
      </c>
      <c r="F105" s="49">
        <v>3298</v>
      </c>
      <c r="G105" s="99"/>
      <c r="H105" s="52"/>
      <c r="I105" s="121"/>
      <c r="J105" s="173"/>
    </row>
    <row r="106" spans="1:19" ht="15.5">
      <c r="A106" s="322">
        <v>101</v>
      </c>
      <c r="B106" s="102" t="s">
        <v>103</v>
      </c>
      <c r="C106" s="15">
        <v>3522</v>
      </c>
      <c r="D106" s="15">
        <v>242</v>
      </c>
      <c r="E106" s="15">
        <v>353</v>
      </c>
      <c r="F106" s="49">
        <v>838</v>
      </c>
      <c r="G106" s="99"/>
      <c r="H106" s="52"/>
      <c r="I106" s="121"/>
      <c r="J106" s="173"/>
    </row>
    <row r="107" spans="1:19" ht="15.5">
      <c r="A107" s="322">
        <v>102</v>
      </c>
      <c r="B107" s="102" t="s">
        <v>104</v>
      </c>
      <c r="C107" s="15">
        <v>5003</v>
      </c>
      <c r="D107" s="15">
        <v>281</v>
      </c>
      <c r="E107" s="15">
        <v>534</v>
      </c>
      <c r="F107" s="49">
        <v>1170</v>
      </c>
      <c r="G107" s="99"/>
      <c r="H107" s="52"/>
      <c r="I107" s="121"/>
      <c r="J107" s="173"/>
    </row>
    <row r="108" spans="1:19" ht="15.5">
      <c r="A108" s="322">
        <v>103</v>
      </c>
      <c r="B108" s="102" t="s">
        <v>105</v>
      </c>
      <c r="C108" s="15">
        <v>12727</v>
      </c>
      <c r="D108" s="15">
        <v>986</v>
      </c>
      <c r="E108" s="15">
        <v>1466</v>
      </c>
      <c r="F108" s="49">
        <v>2521</v>
      </c>
      <c r="G108" s="99"/>
      <c r="H108" s="52"/>
      <c r="I108" s="121"/>
      <c r="J108" s="173"/>
    </row>
    <row r="109" spans="1:19" ht="15.5">
      <c r="A109" s="322">
        <v>104</v>
      </c>
      <c r="B109" s="102" t="s">
        <v>106</v>
      </c>
      <c r="C109" s="15">
        <v>11313</v>
      </c>
      <c r="D109" s="15">
        <v>1171</v>
      </c>
      <c r="E109" s="15">
        <v>1577</v>
      </c>
      <c r="F109" s="49">
        <v>1693</v>
      </c>
      <c r="G109" s="99"/>
      <c r="H109" s="375"/>
      <c r="I109" s="376"/>
      <c r="J109" s="173"/>
    </row>
    <row r="110" spans="1:19" ht="15.5">
      <c r="A110" s="322">
        <v>105</v>
      </c>
      <c r="B110" s="5" t="s">
        <v>107</v>
      </c>
      <c r="C110" s="15">
        <v>3308</v>
      </c>
      <c r="D110" s="15">
        <v>141</v>
      </c>
      <c r="E110" s="15">
        <v>328</v>
      </c>
      <c r="F110" s="49">
        <v>885</v>
      </c>
      <c r="G110" s="99"/>
      <c r="H110" s="52"/>
      <c r="I110" s="121"/>
      <c r="J110" s="173"/>
      <c r="L110" s="121"/>
      <c r="M110" s="121"/>
      <c r="N110" s="121"/>
      <c r="O110" s="121"/>
    </row>
    <row r="111" spans="1:19" ht="15.5">
      <c r="A111" s="322">
        <v>106</v>
      </c>
      <c r="B111" s="5" t="s">
        <v>108</v>
      </c>
      <c r="C111" s="15">
        <v>30321</v>
      </c>
      <c r="D111" s="15">
        <v>2121</v>
      </c>
      <c r="E111" s="15">
        <v>3344</v>
      </c>
      <c r="F111" s="49">
        <v>6347</v>
      </c>
      <c r="G111" s="99"/>
      <c r="H111" s="52"/>
      <c r="I111" s="121"/>
      <c r="J111" s="173"/>
    </row>
    <row r="112" spans="1:19" ht="15.5">
      <c r="A112" s="322">
        <v>107</v>
      </c>
      <c r="B112" s="5" t="s">
        <v>109</v>
      </c>
      <c r="C112" s="15">
        <v>3429</v>
      </c>
      <c r="D112" s="15">
        <v>225</v>
      </c>
      <c r="E112" s="15">
        <v>327</v>
      </c>
      <c r="F112" s="49">
        <v>713</v>
      </c>
      <c r="G112" s="99"/>
      <c r="H112" s="52"/>
      <c r="I112" s="121"/>
      <c r="J112" s="173"/>
    </row>
    <row r="113" spans="1:10" ht="15.5">
      <c r="A113" s="322">
        <v>108</v>
      </c>
      <c r="B113" s="5" t="s">
        <v>110</v>
      </c>
      <c r="C113" s="15">
        <v>30231</v>
      </c>
      <c r="D113" s="15">
        <v>2415</v>
      </c>
      <c r="E113" s="15">
        <v>3617</v>
      </c>
      <c r="F113" s="49">
        <v>5930</v>
      </c>
      <c r="G113" s="99"/>
      <c r="H113" s="52"/>
      <c r="I113" s="121"/>
      <c r="J113" s="173"/>
    </row>
    <row r="114" spans="1:10" ht="15.5">
      <c r="A114" s="322">
        <v>109</v>
      </c>
      <c r="B114" s="5" t="s">
        <v>111</v>
      </c>
      <c r="C114" s="15">
        <v>2474</v>
      </c>
      <c r="D114" s="15">
        <v>176</v>
      </c>
      <c r="E114" s="15">
        <v>285</v>
      </c>
      <c r="F114" s="49">
        <v>590</v>
      </c>
      <c r="G114" s="99"/>
      <c r="H114" s="52"/>
      <c r="I114" s="121"/>
      <c r="J114" s="173"/>
    </row>
    <row r="115" spans="1:10" ht="15.5">
      <c r="A115" s="322">
        <v>110</v>
      </c>
      <c r="B115" s="5" t="s">
        <v>112</v>
      </c>
      <c r="C115" s="15">
        <v>8796</v>
      </c>
      <c r="D115" s="15">
        <v>526</v>
      </c>
      <c r="E115" s="15">
        <v>828</v>
      </c>
      <c r="F115" s="49">
        <v>2198</v>
      </c>
      <c r="G115" s="99"/>
      <c r="H115" s="52"/>
      <c r="I115" s="121"/>
      <c r="J115" s="173"/>
    </row>
    <row r="116" spans="1:10" ht="15.5">
      <c r="A116" s="322">
        <v>111</v>
      </c>
      <c r="B116" s="5" t="s">
        <v>113</v>
      </c>
      <c r="C116" s="15">
        <v>3254</v>
      </c>
      <c r="D116" s="15">
        <v>166</v>
      </c>
      <c r="E116" s="15">
        <v>337</v>
      </c>
      <c r="F116" s="49">
        <v>759</v>
      </c>
      <c r="G116" s="99"/>
      <c r="H116" s="52"/>
      <c r="I116" s="121"/>
      <c r="J116" s="173"/>
    </row>
    <row r="117" spans="1:10" ht="15.5">
      <c r="A117" s="322">
        <v>112</v>
      </c>
      <c r="B117" s="5" t="s">
        <v>114</v>
      </c>
      <c r="C117" s="15">
        <v>1938</v>
      </c>
      <c r="D117" s="15">
        <v>122</v>
      </c>
      <c r="E117" s="15">
        <v>153</v>
      </c>
      <c r="F117" s="49">
        <v>442</v>
      </c>
      <c r="G117" s="99"/>
      <c r="H117" s="52"/>
      <c r="I117" s="121"/>
      <c r="J117" s="173"/>
    </row>
    <row r="118" spans="1:10" ht="15.5">
      <c r="A118" s="322">
        <v>113</v>
      </c>
      <c r="B118" s="5" t="s">
        <v>115</v>
      </c>
      <c r="C118" s="15">
        <v>3892</v>
      </c>
      <c r="D118" s="15">
        <v>208</v>
      </c>
      <c r="E118" s="15">
        <v>362</v>
      </c>
      <c r="F118" s="49">
        <v>801</v>
      </c>
      <c r="G118" s="99"/>
      <c r="H118" s="52"/>
      <c r="I118" s="121"/>
      <c r="J118" s="173"/>
    </row>
    <row r="119" spans="1:10" ht="15.5">
      <c r="A119" s="322">
        <v>114</v>
      </c>
      <c r="B119" s="5" t="s">
        <v>116</v>
      </c>
      <c r="C119" s="15">
        <v>8430</v>
      </c>
      <c r="D119" s="15">
        <v>563</v>
      </c>
      <c r="E119" s="15">
        <v>917</v>
      </c>
      <c r="F119" s="49">
        <v>1741</v>
      </c>
      <c r="G119" s="99"/>
      <c r="H119" s="52"/>
      <c r="I119" s="121"/>
      <c r="J119" s="173"/>
    </row>
    <row r="120" spans="1:10" ht="15.5">
      <c r="A120" s="322">
        <v>115</v>
      </c>
      <c r="B120" s="5" t="s">
        <v>117</v>
      </c>
      <c r="C120" s="15">
        <v>11760</v>
      </c>
      <c r="D120" s="15">
        <v>824</v>
      </c>
      <c r="E120" s="15">
        <v>1309</v>
      </c>
      <c r="F120" s="49">
        <v>2404</v>
      </c>
      <c r="G120" s="99"/>
      <c r="H120" s="52"/>
      <c r="I120" s="121"/>
      <c r="J120" s="173"/>
    </row>
    <row r="121" spans="1:10" ht="15.5">
      <c r="A121" s="322">
        <v>116</v>
      </c>
      <c r="B121" s="5" t="s">
        <v>118</v>
      </c>
      <c r="C121" s="15">
        <v>3825</v>
      </c>
      <c r="D121" s="15">
        <v>215</v>
      </c>
      <c r="E121" s="15">
        <v>393</v>
      </c>
      <c r="F121" s="49">
        <v>901</v>
      </c>
      <c r="G121" s="99"/>
      <c r="H121" s="52"/>
      <c r="I121" s="121"/>
      <c r="J121" s="173"/>
    </row>
    <row r="122" spans="1:10" ht="15.5">
      <c r="A122" s="322">
        <v>117</v>
      </c>
      <c r="B122" s="5" t="s">
        <v>119</v>
      </c>
      <c r="C122" s="15">
        <v>4996</v>
      </c>
      <c r="D122" s="15">
        <v>226</v>
      </c>
      <c r="E122" s="15">
        <v>482</v>
      </c>
      <c r="F122" s="49">
        <v>1149</v>
      </c>
      <c r="G122" s="99"/>
      <c r="H122" s="52"/>
      <c r="I122" s="121"/>
      <c r="J122" s="173"/>
    </row>
    <row r="123" spans="1:10" ht="15.5">
      <c r="A123" s="322">
        <v>118</v>
      </c>
      <c r="B123" s="5" t="s">
        <v>120</v>
      </c>
      <c r="C123" s="15">
        <v>5890</v>
      </c>
      <c r="D123" s="15">
        <v>308</v>
      </c>
      <c r="E123" s="15">
        <v>584</v>
      </c>
      <c r="F123" s="49">
        <v>1370</v>
      </c>
      <c r="G123" s="99"/>
      <c r="H123" s="52"/>
      <c r="I123" s="121"/>
      <c r="J123" s="173"/>
    </row>
    <row r="124" spans="1:10" ht="15.5">
      <c r="A124" s="323">
        <v>119</v>
      </c>
      <c r="B124" s="6" t="s">
        <v>121</v>
      </c>
      <c r="C124" s="15">
        <v>2914</v>
      </c>
      <c r="D124" s="15">
        <v>117</v>
      </c>
      <c r="E124" s="15">
        <v>270</v>
      </c>
      <c r="F124" s="49">
        <v>681</v>
      </c>
      <c r="G124" s="99"/>
      <c r="H124" s="52"/>
      <c r="I124" s="121"/>
      <c r="J124" s="173"/>
    </row>
    <row r="125" spans="1:10" ht="15">
      <c r="A125" s="545" t="s">
        <v>122</v>
      </c>
      <c r="B125" s="545" t="s">
        <v>122</v>
      </c>
      <c r="C125" s="373">
        <f>SUM(C15:C124)</f>
        <v>995171</v>
      </c>
      <c r="D125" s="373">
        <f>SUM(D15:D124)</f>
        <v>71342</v>
      </c>
      <c r="E125" s="373">
        <f>SUM(E15:E124)</f>
        <v>109976</v>
      </c>
      <c r="F125" s="373">
        <f>SUM(F15:F124)</f>
        <v>202577</v>
      </c>
      <c r="I125" s="121"/>
      <c r="J125" s="173"/>
    </row>
    <row r="126" spans="1:10" ht="15">
      <c r="F126" s="17"/>
    </row>
    <row r="127" spans="1:10">
      <c r="C127"/>
      <c r="D127"/>
      <c r="E127"/>
      <c r="F127"/>
    </row>
    <row r="128" spans="1:10">
      <c r="C128" s="25"/>
      <c r="D128" s="25"/>
      <c r="E128" s="25"/>
      <c r="F128" s="25"/>
    </row>
    <row r="129" spans="4:5">
      <c r="D129" s="176"/>
      <c r="E129" s="176"/>
    </row>
  </sheetData>
  <sheetProtection formatCells="0" formatColumns="0" formatRows="0" insertColumns="0" insertRows="0" insertHyperlinks="0" deleteColumns="0" deleteRows="0"/>
  <mergeCells count="3">
    <mergeCell ref="A14:B14"/>
    <mergeCell ref="A125:B125"/>
    <mergeCell ref="A1:G1"/>
  </mergeCells>
  <pageMargins left="0.7" right="0.7" top="0.75" bottom="0.75" header="0.3" footer="0.3"/>
  <pageSetup paperSize="9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F8E1259223684197F4711536F77378" ma:contentTypeVersion="10" ma:contentTypeDescription="Izveidot jaunu dokumentu." ma:contentTypeScope="" ma:versionID="e8898c08c9eea2d7acbf5aa42b732f96">
  <xsd:schema xmlns:xsd="http://www.w3.org/2001/XMLSchema" xmlns:xs="http://www.w3.org/2001/XMLSchema" xmlns:p="http://schemas.microsoft.com/office/2006/metadata/properties" xmlns:ns3="a583db39-fa40-438b-9c29-3c13b5286058" xmlns:ns4="11a02d51-2471-43a4-9bf6-41372602d445" targetNamespace="http://schemas.microsoft.com/office/2006/metadata/properties" ma:root="true" ma:fieldsID="1554315614f485884eeb593bd9c72f42" ns3:_="" ns4:_="">
    <xsd:import namespace="a583db39-fa40-438b-9c29-3c13b5286058"/>
    <xsd:import namespace="11a02d51-2471-43a4-9bf6-41372602d44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3db39-fa40-438b-9c29-3c13b52860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02d51-2471-43a4-9bf6-41372602d44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CD8405-A143-4E54-9724-4DACB5996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83db39-fa40-438b-9c29-3c13b5286058"/>
    <ds:schemaRef ds:uri="11a02d51-2471-43a4-9bf6-41372602d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F20D58-F867-4FC2-9B24-EF15FEC95A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4B04F-0FDE-4ECB-8A25-8C3E07A4177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11a02d51-2471-43a4-9bf6-41372602d44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583db39-fa40-438b-9c29-3c13b528605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PFI_2020</vt:lpstr>
      <vt:lpstr>Izverstais_PFI_aprekins_2020</vt:lpstr>
      <vt:lpstr>Vertetie_ienemumi</vt:lpstr>
      <vt:lpstr>IIN_ienemumi</vt:lpstr>
      <vt:lpstr>IIN_SK_koeficienti</vt:lpstr>
      <vt:lpstr>Iedzivotaju_skaits_struktura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Sanita.Skiltere</dc:creator>
  <cp:keywords/>
  <dc:description/>
  <cp:lastModifiedBy>Gunta Klismeta</cp:lastModifiedBy>
  <cp:revision/>
  <cp:lastPrinted>2018-12-03T14:18:12Z</cp:lastPrinted>
  <dcterms:created xsi:type="dcterms:W3CDTF">2009-10-28T13:46:16Z</dcterms:created>
  <dcterms:modified xsi:type="dcterms:W3CDTF">2019-10-11T08:16:46Z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0x010100B5F8E1259223684197F4711536F77378</vt:lpwstr>
  </property>
</Properties>
</file>